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Admin\Desktop\Меню 20\"/>
    </mc:Choice>
  </mc:AlternateContent>
  <bookViews>
    <workbookView xWindow="0" yWindow="135" windowWidth="19410" windowHeight="9465" tabRatio="905" firstSheet="1" activeTab="7"/>
  </bookViews>
  <sheets>
    <sheet name="Тит.лист" sheetId="1" r:id="rId1"/>
    <sheet name="1" sheetId="4" r:id="rId2"/>
    <sheet name="1 (2)" sheetId="38" r:id="rId3"/>
    <sheet name="2" sheetId="5" r:id="rId4"/>
    <sheet name="2 (2)" sheetId="39" r:id="rId5"/>
    <sheet name="3" sheetId="6" r:id="rId6"/>
    <sheet name="3 (2)" sheetId="40" r:id="rId7"/>
    <sheet name="4" sheetId="7" r:id="rId8"/>
    <sheet name="4 (2)" sheetId="41" r:id="rId9"/>
    <sheet name="5" sheetId="8" r:id="rId10"/>
    <sheet name="5 (2)" sheetId="42" r:id="rId11"/>
    <sheet name="6" sheetId="9" r:id="rId12"/>
    <sheet name="6 (2)" sheetId="43" r:id="rId13"/>
    <sheet name="7" sheetId="10" r:id="rId14"/>
    <sheet name="7 (2)" sheetId="44" r:id="rId15"/>
    <sheet name="8" sheetId="11" r:id="rId16"/>
    <sheet name="8 (2)" sheetId="45" r:id="rId17"/>
    <sheet name="9" sheetId="12" r:id="rId18"/>
    <sheet name="9 (2)" sheetId="46" r:id="rId19"/>
    <sheet name="10" sheetId="13" r:id="rId20"/>
    <sheet name="10 (2)" sheetId="47" r:id="rId21"/>
    <sheet name="11" sheetId="16" r:id="rId22"/>
    <sheet name="11в" sheetId="18" r:id="rId23"/>
    <sheet name="12" sheetId="19" r:id="rId24"/>
    <sheet name="12 (в)" sheetId="20" r:id="rId25"/>
    <sheet name="13" sheetId="21" r:id="rId26"/>
    <sheet name="13 (в)" sheetId="22" r:id="rId27"/>
    <sheet name="14" sheetId="23" r:id="rId28"/>
    <sheet name="14 (в)" sheetId="24" r:id="rId29"/>
    <sheet name="15" sheetId="25" r:id="rId30"/>
    <sheet name="15 (в)" sheetId="26" r:id="rId31"/>
    <sheet name="16" sheetId="27" r:id="rId32"/>
    <sheet name="16 (в)" sheetId="28" r:id="rId33"/>
    <sheet name="17" sheetId="29" r:id="rId34"/>
    <sheet name="17 (в)" sheetId="30" r:id="rId35"/>
    <sheet name="18" sheetId="31" r:id="rId36"/>
    <sheet name="18 (в)" sheetId="32" r:id="rId37"/>
    <sheet name="19" sheetId="33" r:id="rId38"/>
    <sheet name="19 (в)" sheetId="34" r:id="rId39"/>
    <sheet name="20" sheetId="35" r:id="rId40"/>
    <sheet name="20 (в)" sheetId="36" r:id="rId41"/>
    <sheet name="Лист1" sheetId="37" r:id="rId42"/>
  </sheets>
  <definedNames>
    <definedName name="_xlnm.Print_Titles" localSheetId="1">'1'!$7:$7</definedName>
    <definedName name="_xlnm.Print_Titles" localSheetId="2">'1 (2)'!$7:$7</definedName>
    <definedName name="_xlnm.Print_Titles" localSheetId="19">'10'!$7:$7</definedName>
    <definedName name="_xlnm.Print_Titles" localSheetId="20">'10 (2)'!$7:$7</definedName>
    <definedName name="_xlnm.Print_Titles" localSheetId="21">'11'!$7:$7</definedName>
    <definedName name="_xlnm.Print_Titles" localSheetId="22">'11в'!$7:$7</definedName>
    <definedName name="_xlnm.Print_Titles" localSheetId="23">'12'!$7:$7</definedName>
    <definedName name="_xlnm.Print_Titles" localSheetId="24">'12 (в)'!$7:$7</definedName>
    <definedName name="_xlnm.Print_Titles" localSheetId="25">'13'!$7:$7</definedName>
    <definedName name="_xlnm.Print_Titles" localSheetId="26">'13 (в)'!$7:$7</definedName>
    <definedName name="_xlnm.Print_Titles" localSheetId="27">'14'!$7:$7</definedName>
    <definedName name="_xlnm.Print_Titles" localSheetId="28">'14 (в)'!$7:$7</definedName>
    <definedName name="_xlnm.Print_Titles" localSheetId="29">'15'!$7:$7</definedName>
    <definedName name="_xlnm.Print_Titles" localSheetId="30">'15 (в)'!$7:$7</definedName>
    <definedName name="_xlnm.Print_Titles" localSheetId="31">'16'!$7:$7</definedName>
    <definedName name="_xlnm.Print_Titles" localSheetId="32">'16 (в)'!$7:$7</definedName>
    <definedName name="_xlnm.Print_Titles" localSheetId="33">'17'!$7:$7</definedName>
    <definedName name="_xlnm.Print_Titles" localSheetId="34">'17 (в)'!$7:$7</definedName>
    <definedName name="_xlnm.Print_Titles" localSheetId="35">'18'!$7:$7</definedName>
    <definedName name="_xlnm.Print_Titles" localSheetId="36">'18 (в)'!$7:$7</definedName>
    <definedName name="_xlnm.Print_Titles" localSheetId="37">'19'!$7:$7</definedName>
    <definedName name="_xlnm.Print_Titles" localSheetId="38">'19 (в)'!$7:$7</definedName>
    <definedName name="_xlnm.Print_Titles" localSheetId="3">'2'!$7:$7</definedName>
    <definedName name="_xlnm.Print_Titles" localSheetId="4">'2 (2)'!$7:$7</definedName>
    <definedName name="_xlnm.Print_Titles" localSheetId="39">'20'!$7:$7</definedName>
    <definedName name="_xlnm.Print_Titles" localSheetId="40">'20 (в)'!$7:$7</definedName>
    <definedName name="_xlnm.Print_Titles" localSheetId="5">'3'!$7:$7</definedName>
    <definedName name="_xlnm.Print_Titles" localSheetId="6">'3 (2)'!$7:$7</definedName>
    <definedName name="_xlnm.Print_Titles" localSheetId="7">'4'!$7:$7</definedName>
    <definedName name="_xlnm.Print_Titles" localSheetId="8">'4 (2)'!$7:$7</definedName>
    <definedName name="_xlnm.Print_Titles" localSheetId="9">'5'!$7:$7</definedName>
    <definedName name="_xlnm.Print_Titles" localSheetId="10">'5 (2)'!$7:$7</definedName>
    <definedName name="_xlnm.Print_Titles" localSheetId="11">'6'!$7:$7</definedName>
    <definedName name="_xlnm.Print_Titles" localSheetId="12">'6 (2)'!$7:$7</definedName>
    <definedName name="_xlnm.Print_Titles" localSheetId="13">'7'!$7:$7</definedName>
    <definedName name="_xlnm.Print_Titles" localSheetId="14">'7 (2)'!$7:$7</definedName>
    <definedName name="_xlnm.Print_Titles" localSheetId="15">'8'!$7:$7</definedName>
    <definedName name="_xlnm.Print_Titles" localSheetId="16">'8 (2)'!$7:$7</definedName>
    <definedName name="_xlnm.Print_Titles" localSheetId="17">'9'!$7:$7</definedName>
    <definedName name="_xlnm.Print_Titles" localSheetId="18">'9 (2)'!$7:$7</definedName>
    <definedName name="_xlnm.Print_Area" localSheetId="1">'1'!$A$1:$S$64</definedName>
    <definedName name="_xlnm.Print_Area" localSheetId="2">'1 (2)'!$A$1:$S$58</definedName>
    <definedName name="_xlnm.Print_Area" localSheetId="19">'10'!$A$1:$S$58</definedName>
    <definedName name="_xlnm.Print_Area" localSheetId="20">'10 (2)'!$A$1:$S$63</definedName>
    <definedName name="_xlnm.Print_Area" localSheetId="21">'11'!$A$1:$S$74</definedName>
    <definedName name="_xlnm.Print_Area" localSheetId="22">'11в'!$A$1:$S$70</definedName>
    <definedName name="_xlnm.Print_Area" localSheetId="23">'12'!$A$1:$S$77</definedName>
    <definedName name="_xlnm.Print_Area" localSheetId="24">'12 (в)'!$A$1:$S$71</definedName>
    <definedName name="_xlnm.Print_Area" localSheetId="25">'13'!$A$1:$S$74</definedName>
    <definedName name="_xlnm.Print_Area" localSheetId="26">'13 (в)'!$A$1:$S$68</definedName>
    <definedName name="_xlnm.Print_Area" localSheetId="27">'14'!$A$1:$S$60</definedName>
    <definedName name="_xlnm.Print_Area" localSheetId="28">'14 (в)'!$A$1:$S$56</definedName>
    <definedName name="_xlnm.Print_Area" localSheetId="29">'15'!$A$1:$S$71</definedName>
    <definedName name="_xlnm.Print_Area" localSheetId="30">'15 (в)'!$A$1:$S$67</definedName>
    <definedName name="_xlnm.Print_Area" localSheetId="31">'16'!$A$1:$S$68</definedName>
    <definedName name="_xlnm.Print_Area" localSheetId="32">'16 (в)'!$A$1:$S$64</definedName>
    <definedName name="_xlnm.Print_Area" localSheetId="33">'17'!$A$1:$S$70</definedName>
    <definedName name="_xlnm.Print_Area" localSheetId="34">'17 (в)'!$A$1:$S$64</definedName>
    <definedName name="_xlnm.Print_Area" localSheetId="35">'18'!$A$1:$S$65</definedName>
    <definedName name="_xlnm.Print_Area" localSheetId="36">'18 (в)'!$A$1:$S$61</definedName>
    <definedName name="_xlnm.Print_Area" localSheetId="37">'19'!$A$1:$S$67</definedName>
    <definedName name="_xlnm.Print_Area" localSheetId="38">'19 (в)'!$A$1:$S$63</definedName>
    <definedName name="_xlnm.Print_Area" localSheetId="3">'2'!$A$1:$S$76</definedName>
    <definedName name="_xlnm.Print_Area" localSheetId="4">'2 (2)'!$A$1:$S$73</definedName>
    <definedName name="_xlnm.Print_Area" localSheetId="39">'20'!$A$1:$S$70</definedName>
    <definedName name="_xlnm.Print_Area" localSheetId="40">'20 (в)'!$A$1:$S$56</definedName>
    <definedName name="_xlnm.Print_Area" localSheetId="5">'3'!$A$1:$S$69</definedName>
    <definedName name="_xlnm.Print_Area" localSheetId="6">'3 (2)'!$A$1:$S$65</definedName>
    <definedName name="_xlnm.Print_Area" localSheetId="7">'4'!$A$1:$S$64</definedName>
    <definedName name="_xlnm.Print_Area" localSheetId="8">'4 (2)'!$A$1:$S$60</definedName>
    <definedName name="_xlnm.Print_Area" localSheetId="9">'5'!$A$1:$S$74</definedName>
    <definedName name="_xlnm.Print_Area" localSheetId="10">'5 (2)'!$A$1:$S$71</definedName>
    <definedName name="_xlnm.Print_Area" localSheetId="11">'6'!$A$1:$S$68</definedName>
    <definedName name="_xlnm.Print_Area" localSheetId="12">'6 (2)'!$A$1:$S$65</definedName>
    <definedName name="_xlnm.Print_Area" localSheetId="13">'7'!$A$1:$S$70</definedName>
    <definedName name="_xlnm.Print_Area" localSheetId="14">'7 (2)'!$A$1:$S$65</definedName>
    <definedName name="_xlnm.Print_Area" localSheetId="15">'8'!$A$1:$S$62</definedName>
    <definedName name="_xlnm.Print_Area" localSheetId="16">'8 (2)'!$A$1:$S$57</definedName>
    <definedName name="_xlnm.Print_Area" localSheetId="17">'9'!$A$1:$S$69</definedName>
    <definedName name="_xlnm.Print_Area" localSheetId="18">'9 (2)'!$A$1:$S$68</definedName>
  </definedNames>
  <calcPr calcId="162913"/>
</workbook>
</file>

<file path=xl/calcChain.xml><?xml version="1.0" encoding="utf-8"?>
<calcChain xmlns="http://schemas.openxmlformats.org/spreadsheetml/2006/main">
  <c r="G25" i="38" l="1"/>
  <c r="D25" i="38"/>
  <c r="D54" i="4"/>
  <c r="G19" i="45" l="1"/>
  <c r="G18" i="45" s="1"/>
  <c r="D19" i="45"/>
  <c r="G18" i="11"/>
  <c r="G20" i="29" l="1"/>
  <c r="G19" i="29" s="1"/>
  <c r="D20" i="29"/>
  <c r="G50" i="22" l="1"/>
  <c r="D50" i="22"/>
  <c r="G49" i="22"/>
  <c r="D49" i="22"/>
  <c r="G48" i="22"/>
  <c r="D48" i="22"/>
  <c r="G47" i="22"/>
  <c r="D47" i="22"/>
  <c r="G46" i="22"/>
  <c r="D46" i="22"/>
  <c r="G45" i="22"/>
  <c r="D45" i="22"/>
  <c r="G44" i="22"/>
  <c r="D44" i="22"/>
  <c r="G33" i="18"/>
  <c r="D33" i="18"/>
  <c r="G32" i="18"/>
  <c r="D32" i="18"/>
  <c r="G31" i="18"/>
  <c r="D31" i="18"/>
  <c r="G30" i="18"/>
  <c r="D30" i="18"/>
  <c r="G29" i="18"/>
  <c r="D29" i="18"/>
  <c r="G31" i="16"/>
  <c r="G32" i="16"/>
  <c r="D30" i="16"/>
  <c r="D31" i="16"/>
  <c r="D32" i="16"/>
  <c r="G30" i="16"/>
  <c r="G43" i="22" l="1"/>
  <c r="G28" i="18"/>
  <c r="G56" i="33"/>
  <c r="G55" i="33" s="1"/>
  <c r="D56" i="33"/>
  <c r="G54" i="25"/>
  <c r="G53" i="25" s="1"/>
  <c r="D54" i="25"/>
  <c r="G59" i="21"/>
  <c r="G58" i="21" s="1"/>
  <c r="D59" i="21"/>
  <c r="G18" i="21"/>
  <c r="D18" i="21"/>
  <c r="G17" i="21"/>
  <c r="D17" i="21"/>
  <c r="G16" i="21"/>
  <c r="D16" i="21"/>
  <c r="G15" i="21"/>
  <c r="D15" i="21"/>
  <c r="G14" i="21"/>
  <c r="D14" i="21"/>
  <c r="G13" i="21"/>
  <c r="D13" i="21"/>
  <c r="G12" i="21"/>
  <c r="D12" i="21"/>
  <c r="G11" i="21"/>
  <c r="D11" i="21"/>
  <c r="G10" i="21"/>
  <c r="D10" i="21"/>
  <c r="G19" i="18"/>
  <c r="G18" i="18" s="1"/>
  <c r="D19" i="18"/>
  <c r="G23" i="16"/>
  <c r="G22" i="16" s="1"/>
  <c r="D23" i="16"/>
  <c r="G47" i="11"/>
  <c r="D47" i="11"/>
  <c r="H56" i="44"/>
  <c r="I56" i="44"/>
  <c r="J56" i="44"/>
  <c r="K56" i="44"/>
  <c r="L56" i="44"/>
  <c r="M56" i="44"/>
  <c r="N56" i="44"/>
  <c r="O56" i="44"/>
  <c r="P56" i="44"/>
  <c r="Q56" i="44"/>
  <c r="R56" i="44"/>
  <c r="S56" i="44"/>
  <c r="D58" i="44"/>
  <c r="G58" i="44"/>
  <c r="G57" i="44" s="1"/>
  <c r="H59" i="44"/>
  <c r="I59" i="44"/>
  <c r="J59" i="44"/>
  <c r="K59" i="44"/>
  <c r="L59" i="44"/>
  <c r="M59" i="44"/>
  <c r="N59" i="44"/>
  <c r="O59" i="44"/>
  <c r="P59" i="44"/>
  <c r="Q59" i="44"/>
  <c r="R59" i="44"/>
  <c r="S59" i="44"/>
  <c r="G61" i="10"/>
  <c r="G60" i="10" s="1"/>
  <c r="D61" i="10"/>
  <c r="G59" i="42"/>
  <c r="G58" i="42" s="1"/>
  <c r="D59" i="42"/>
  <c r="G59" i="8"/>
  <c r="G58" i="8" s="1"/>
  <c r="D59" i="8"/>
  <c r="G9" i="21" l="1"/>
  <c r="I56" i="43"/>
  <c r="J56" i="43"/>
  <c r="K56" i="43"/>
  <c r="L56" i="43"/>
  <c r="M56" i="43"/>
  <c r="N56" i="43"/>
  <c r="O56" i="43"/>
  <c r="P56" i="43"/>
  <c r="Q56" i="43"/>
  <c r="R56" i="43"/>
  <c r="S56" i="43"/>
  <c r="H56" i="43"/>
  <c r="I56" i="9"/>
  <c r="J56" i="9"/>
  <c r="K56" i="9"/>
  <c r="L56" i="9"/>
  <c r="M56" i="9"/>
  <c r="N56" i="9"/>
  <c r="O56" i="9"/>
  <c r="P56" i="9"/>
  <c r="Q56" i="9"/>
  <c r="R56" i="9"/>
  <c r="S56" i="9"/>
  <c r="H56" i="9"/>
  <c r="I64" i="35"/>
  <c r="J64" i="35"/>
  <c r="K64" i="35"/>
  <c r="L64" i="35"/>
  <c r="M64" i="35"/>
  <c r="N64" i="35"/>
  <c r="O64" i="35"/>
  <c r="P64" i="35"/>
  <c r="Q64" i="35"/>
  <c r="R64" i="35"/>
  <c r="S64" i="35"/>
  <c r="H64" i="35"/>
  <c r="G58" i="33"/>
  <c r="D58" i="33"/>
  <c r="G57" i="33"/>
  <c r="I61" i="33"/>
  <c r="J61" i="33"/>
  <c r="K61" i="33"/>
  <c r="L61" i="33"/>
  <c r="M61" i="33"/>
  <c r="N61" i="33"/>
  <c r="O61" i="33"/>
  <c r="P61" i="33"/>
  <c r="Q61" i="33"/>
  <c r="R61" i="33"/>
  <c r="S61" i="33"/>
  <c r="H61" i="33"/>
  <c r="I59" i="31"/>
  <c r="J59" i="31"/>
  <c r="K59" i="31"/>
  <c r="L59" i="31"/>
  <c r="M59" i="31"/>
  <c r="N59" i="31"/>
  <c r="O59" i="31"/>
  <c r="P59" i="31"/>
  <c r="Q59" i="31"/>
  <c r="R59" i="31"/>
  <c r="S59" i="31"/>
  <c r="H59" i="31"/>
  <c r="I61" i="26"/>
  <c r="J61" i="26"/>
  <c r="K61" i="26"/>
  <c r="L61" i="26"/>
  <c r="M61" i="26"/>
  <c r="N61" i="26"/>
  <c r="O61" i="26"/>
  <c r="P61" i="26"/>
  <c r="Q61" i="26"/>
  <c r="R61" i="26"/>
  <c r="S61" i="26"/>
  <c r="H61" i="26"/>
  <c r="G58" i="26"/>
  <c r="G57" i="26" s="1"/>
  <c r="D58" i="26"/>
  <c r="K64" i="29"/>
  <c r="G61" i="29"/>
  <c r="G60" i="29" s="1"/>
  <c r="D61" i="29"/>
  <c r="K58" i="28"/>
  <c r="K54" i="27"/>
  <c r="G59" i="27"/>
  <c r="G58" i="27" s="1"/>
  <c r="D59" i="27"/>
  <c r="D40" i="23"/>
  <c r="D41" i="23"/>
  <c r="D51" i="23"/>
  <c r="G51" i="23"/>
  <c r="G68" i="19"/>
  <c r="G67" i="19" s="1"/>
  <c r="D68" i="19"/>
  <c r="G67" i="5"/>
  <c r="G66" i="5" s="1"/>
  <c r="D67" i="5"/>
  <c r="G55" i="4"/>
  <c r="D55" i="4"/>
  <c r="G53" i="4"/>
  <c r="D53" i="4"/>
  <c r="G17" i="4"/>
  <c r="D17" i="4"/>
  <c r="G17" i="38"/>
  <c r="D17" i="38"/>
  <c r="G52" i="4" l="1"/>
  <c r="S57" i="47"/>
  <c r="R57" i="47"/>
  <c r="Q57" i="47"/>
  <c r="P57" i="47"/>
  <c r="O57" i="47"/>
  <c r="N57" i="47"/>
  <c r="M57" i="47"/>
  <c r="L57" i="47"/>
  <c r="K57" i="47"/>
  <c r="J57" i="47"/>
  <c r="I57" i="47"/>
  <c r="H57" i="47"/>
  <c r="G56" i="47"/>
  <c r="G55" i="47" s="1"/>
  <c r="D56" i="47"/>
  <c r="S54" i="47"/>
  <c r="R54" i="47"/>
  <c r="Q54" i="47"/>
  <c r="P54" i="47"/>
  <c r="O54" i="47"/>
  <c r="N54" i="47"/>
  <c r="M54" i="47"/>
  <c r="L54" i="47"/>
  <c r="K54" i="47"/>
  <c r="J54" i="47"/>
  <c r="I54" i="47"/>
  <c r="H54" i="47"/>
  <c r="G53" i="47"/>
  <c r="G52" i="47" s="1"/>
  <c r="D53" i="47"/>
  <c r="G51" i="47"/>
  <c r="D51" i="47"/>
  <c r="G50" i="47"/>
  <c r="D50" i="47"/>
  <c r="G49" i="47"/>
  <c r="D49" i="47"/>
  <c r="G48" i="47"/>
  <c r="D48" i="47"/>
  <c r="G47" i="47"/>
  <c r="D47" i="47"/>
  <c r="G46" i="47"/>
  <c r="D46" i="47"/>
  <c r="G45" i="47"/>
  <c r="D45" i="47"/>
  <c r="G43" i="47"/>
  <c r="D43" i="47"/>
  <c r="G42" i="47"/>
  <c r="D42" i="47"/>
  <c r="G41" i="47"/>
  <c r="D41" i="47"/>
  <c r="G39" i="47"/>
  <c r="D39" i="47"/>
  <c r="G38" i="47"/>
  <c r="D38" i="47"/>
  <c r="G37" i="47"/>
  <c r="D37" i="47"/>
  <c r="G36" i="47"/>
  <c r="D36" i="47"/>
  <c r="G34" i="47"/>
  <c r="D34" i="47"/>
  <c r="G33" i="47"/>
  <c r="D33" i="47"/>
  <c r="G32" i="47"/>
  <c r="D32" i="47"/>
  <c r="G31" i="47"/>
  <c r="D31" i="47"/>
  <c r="G30" i="47"/>
  <c r="D30" i="47"/>
  <c r="G28" i="47"/>
  <c r="D28" i="47"/>
  <c r="G27" i="47"/>
  <c r="D27" i="47"/>
  <c r="G26" i="47"/>
  <c r="D26" i="47"/>
  <c r="G25" i="47"/>
  <c r="D25" i="47"/>
  <c r="G24" i="47"/>
  <c r="D24" i="47"/>
  <c r="G23" i="47"/>
  <c r="D23" i="47"/>
  <c r="S20" i="47"/>
  <c r="R20" i="47"/>
  <c r="Q20" i="47"/>
  <c r="P20" i="47"/>
  <c r="O20" i="47"/>
  <c r="N20" i="47"/>
  <c r="M20" i="47"/>
  <c r="L20" i="47"/>
  <c r="K20" i="47"/>
  <c r="J20" i="47"/>
  <c r="I20" i="47"/>
  <c r="H20" i="47"/>
  <c r="G19" i="47"/>
  <c r="G18" i="47" s="1"/>
  <c r="D19" i="47"/>
  <c r="G17" i="47"/>
  <c r="G16" i="47" s="1"/>
  <c r="D17" i="47"/>
  <c r="G15" i="47"/>
  <c r="G14" i="47" s="1"/>
  <c r="D15" i="47"/>
  <c r="G13" i="47"/>
  <c r="D13" i="47"/>
  <c r="G12" i="47"/>
  <c r="D12" i="47"/>
  <c r="G11" i="47"/>
  <c r="D11" i="47"/>
  <c r="G10" i="47"/>
  <c r="D10" i="47"/>
  <c r="S62" i="46"/>
  <c r="R62" i="46"/>
  <c r="Q62" i="46"/>
  <c r="P62" i="46"/>
  <c r="O62" i="46"/>
  <c r="N62" i="46"/>
  <c r="M62" i="46"/>
  <c r="L62" i="46"/>
  <c r="K62" i="46"/>
  <c r="J62" i="46"/>
  <c r="I62" i="46"/>
  <c r="H62" i="46"/>
  <c r="G61" i="46"/>
  <c r="G60" i="46" s="1"/>
  <c r="D61" i="46"/>
  <c r="S59" i="46"/>
  <c r="R59" i="46"/>
  <c r="Q59" i="46"/>
  <c r="P59" i="46"/>
  <c r="O59" i="46"/>
  <c r="N59" i="46"/>
  <c r="M59" i="46"/>
  <c r="L59" i="46"/>
  <c r="K59" i="46"/>
  <c r="J59" i="46"/>
  <c r="I59" i="46"/>
  <c r="H59" i="46"/>
  <c r="G58" i="46"/>
  <c r="G57" i="46" s="1"/>
  <c r="D58" i="46"/>
  <c r="G56" i="46"/>
  <c r="D56" i="46"/>
  <c r="G55" i="46"/>
  <c r="D55" i="46"/>
  <c r="G53" i="46"/>
  <c r="D53" i="46"/>
  <c r="G52" i="46"/>
  <c r="D52" i="46"/>
  <c r="G51" i="46"/>
  <c r="D51" i="46"/>
  <c r="G49" i="46"/>
  <c r="D49" i="46"/>
  <c r="G48" i="46"/>
  <c r="D48" i="46"/>
  <c r="G47" i="46"/>
  <c r="D47" i="46"/>
  <c r="G46" i="46"/>
  <c r="D46" i="46"/>
  <c r="G44" i="46"/>
  <c r="D44" i="46"/>
  <c r="G43" i="46"/>
  <c r="D43" i="46"/>
  <c r="G42" i="46"/>
  <c r="D42" i="46"/>
  <c r="G41" i="46"/>
  <c r="D41" i="46"/>
  <c r="G40" i="46"/>
  <c r="D40" i="46"/>
  <c r="G39" i="46"/>
  <c r="D39" i="46"/>
  <c r="G38" i="46"/>
  <c r="D38" i="46"/>
  <c r="G37" i="46"/>
  <c r="D37" i="46"/>
  <c r="G36" i="46"/>
  <c r="D36" i="46"/>
  <c r="G34" i="46"/>
  <c r="D34" i="46"/>
  <c r="G33" i="46"/>
  <c r="D33" i="46"/>
  <c r="G32" i="46"/>
  <c r="D32" i="46"/>
  <c r="G31" i="46"/>
  <c r="D31" i="46"/>
  <c r="G30" i="46"/>
  <c r="D30" i="46"/>
  <c r="G29" i="46"/>
  <c r="D29" i="46"/>
  <c r="G28" i="46"/>
  <c r="D28" i="46"/>
  <c r="B26" i="46"/>
  <c r="S25" i="46"/>
  <c r="R25" i="46"/>
  <c r="Q25" i="46"/>
  <c r="P25" i="46"/>
  <c r="P63" i="46" s="1"/>
  <c r="O25" i="46"/>
  <c r="N25" i="46"/>
  <c r="M25" i="46"/>
  <c r="L25" i="46"/>
  <c r="K25" i="46"/>
  <c r="J25" i="46"/>
  <c r="I25" i="46"/>
  <c r="H25" i="46"/>
  <c r="G24" i="46"/>
  <c r="G23" i="46" s="1"/>
  <c r="D24" i="46"/>
  <c r="D23" i="46"/>
  <c r="G22" i="46"/>
  <c r="D22" i="46"/>
  <c r="G21" i="46"/>
  <c r="D21" i="46"/>
  <c r="G20" i="46"/>
  <c r="D20" i="46"/>
  <c r="D19" i="46"/>
  <c r="G18" i="46"/>
  <c r="G17" i="46" s="1"/>
  <c r="D18" i="46"/>
  <c r="D17" i="46"/>
  <c r="G16" i="46"/>
  <c r="G15" i="46" s="1"/>
  <c r="D16" i="46"/>
  <c r="G14" i="46"/>
  <c r="D14" i="46"/>
  <c r="G13" i="46"/>
  <c r="D13" i="46"/>
  <c r="G12" i="46"/>
  <c r="D12" i="46"/>
  <c r="G11" i="46"/>
  <c r="D11" i="46"/>
  <c r="G10" i="46"/>
  <c r="D10" i="46"/>
  <c r="S51" i="45"/>
  <c r="R51" i="45"/>
  <c r="Q51" i="45"/>
  <c r="P51" i="45"/>
  <c r="O51" i="45"/>
  <c r="N51" i="45"/>
  <c r="M51" i="45"/>
  <c r="L51" i="45"/>
  <c r="K51" i="45"/>
  <c r="J51" i="45"/>
  <c r="I51" i="45"/>
  <c r="H51" i="45"/>
  <c r="G50" i="45"/>
  <c r="G49" i="45" s="1"/>
  <c r="D50" i="45"/>
  <c r="S48" i="45"/>
  <c r="R48" i="45"/>
  <c r="Q48" i="45"/>
  <c r="P48" i="45"/>
  <c r="O48" i="45"/>
  <c r="N48" i="45"/>
  <c r="M48" i="45"/>
  <c r="L48" i="45"/>
  <c r="K48" i="45"/>
  <c r="J48" i="45"/>
  <c r="I48" i="45"/>
  <c r="H48" i="45"/>
  <c r="G47" i="45"/>
  <c r="G46" i="45" s="1"/>
  <c r="D47" i="45"/>
  <c r="G45" i="45"/>
  <c r="G44" i="45" s="1"/>
  <c r="D45" i="45"/>
  <c r="G43" i="45"/>
  <c r="D43" i="45"/>
  <c r="G42" i="45"/>
  <c r="D42" i="45"/>
  <c r="G41" i="45"/>
  <c r="D41" i="45"/>
  <c r="G40" i="45"/>
  <c r="D40" i="45"/>
  <c r="G39" i="45"/>
  <c r="D39" i="45"/>
  <c r="G38" i="45"/>
  <c r="D38" i="45"/>
  <c r="G37" i="45"/>
  <c r="D37" i="45"/>
  <c r="G36" i="45"/>
  <c r="D36" i="45"/>
  <c r="G34" i="45"/>
  <c r="D34" i="45"/>
  <c r="G33" i="45"/>
  <c r="D33" i="45"/>
  <c r="G32" i="45"/>
  <c r="D32" i="45"/>
  <c r="G31" i="45"/>
  <c r="D31" i="45"/>
  <c r="G30" i="45"/>
  <c r="D30" i="45"/>
  <c r="G29" i="45"/>
  <c r="D29" i="45"/>
  <c r="G28" i="45"/>
  <c r="D28" i="45"/>
  <c r="G27" i="45"/>
  <c r="D27" i="45"/>
  <c r="G26" i="45"/>
  <c r="D26" i="45"/>
  <c r="G25" i="45"/>
  <c r="D25" i="45"/>
  <c r="S22" i="45"/>
  <c r="R22" i="45"/>
  <c r="Q22" i="45"/>
  <c r="P22" i="45"/>
  <c r="O22" i="45"/>
  <c r="N22" i="45"/>
  <c r="M22" i="45"/>
  <c r="L22" i="45"/>
  <c r="K22" i="45"/>
  <c r="J22" i="45"/>
  <c r="I22" i="45"/>
  <c r="H22" i="45"/>
  <c r="G21" i="45"/>
  <c r="G20" i="45" s="1"/>
  <c r="D21" i="45"/>
  <c r="G17" i="45"/>
  <c r="D17" i="45"/>
  <c r="G16" i="45"/>
  <c r="D16" i="45"/>
  <c r="G15" i="45"/>
  <c r="D15" i="45"/>
  <c r="G14" i="45"/>
  <c r="D14" i="45"/>
  <c r="G13" i="45"/>
  <c r="D13" i="45"/>
  <c r="G12" i="45"/>
  <c r="D12" i="45"/>
  <c r="G11" i="45"/>
  <c r="D11" i="45"/>
  <c r="G10" i="45"/>
  <c r="D10" i="45"/>
  <c r="G55" i="44"/>
  <c r="G54" i="44" s="1"/>
  <c r="D55" i="44"/>
  <c r="G53" i="44"/>
  <c r="G52" i="44" s="1"/>
  <c r="D53" i="44"/>
  <c r="G51" i="44"/>
  <c r="D51" i="44"/>
  <c r="G50" i="44"/>
  <c r="D50" i="44"/>
  <c r="G49" i="44"/>
  <c r="D49" i="44"/>
  <c r="G47" i="44"/>
  <c r="D47" i="44"/>
  <c r="G46" i="44"/>
  <c r="D46" i="44"/>
  <c r="G45" i="44"/>
  <c r="D45" i="44"/>
  <c r="G44" i="44"/>
  <c r="D44" i="44"/>
  <c r="G43" i="44"/>
  <c r="D43" i="44"/>
  <c r="G42" i="44"/>
  <c r="G41" i="44"/>
  <c r="D41" i="44"/>
  <c r="G39" i="44"/>
  <c r="D39" i="44"/>
  <c r="G38" i="44"/>
  <c r="D38" i="44"/>
  <c r="G37" i="44"/>
  <c r="D37" i="44"/>
  <c r="G36" i="44"/>
  <c r="D36" i="44"/>
  <c r="G35" i="44"/>
  <c r="D35" i="44"/>
  <c r="G34" i="44"/>
  <c r="D34" i="44"/>
  <c r="G33" i="44"/>
  <c r="D33" i="44"/>
  <c r="G32" i="44"/>
  <c r="D32" i="44"/>
  <c r="G30" i="44"/>
  <c r="D30" i="44"/>
  <c r="G29" i="44"/>
  <c r="D29" i="44"/>
  <c r="G28" i="44"/>
  <c r="D28" i="44"/>
  <c r="G27" i="44"/>
  <c r="D27" i="44"/>
  <c r="G26" i="44"/>
  <c r="D26" i="44"/>
  <c r="G25" i="44"/>
  <c r="D25" i="44"/>
  <c r="B23" i="44"/>
  <c r="S22" i="44"/>
  <c r="S60" i="44" s="1"/>
  <c r="R22" i="44"/>
  <c r="R60" i="44" s="1"/>
  <c r="Q22" i="44"/>
  <c r="Q60" i="44" s="1"/>
  <c r="P22" i="44"/>
  <c r="P60" i="44" s="1"/>
  <c r="O22" i="44"/>
  <c r="O60" i="44" s="1"/>
  <c r="N22" i="44"/>
  <c r="N60" i="44" s="1"/>
  <c r="M22" i="44"/>
  <c r="M60" i="44" s="1"/>
  <c r="L22" i="44"/>
  <c r="L60" i="44" s="1"/>
  <c r="K22" i="44"/>
  <c r="K60" i="44" s="1"/>
  <c r="J22" i="44"/>
  <c r="J60" i="44" s="1"/>
  <c r="I22" i="44"/>
  <c r="I60" i="44" s="1"/>
  <c r="H22" i="44"/>
  <c r="H60" i="44" s="1"/>
  <c r="G21" i="44"/>
  <c r="G20" i="44" s="1"/>
  <c r="D21" i="44"/>
  <c r="G19" i="44"/>
  <c r="D19" i="44"/>
  <c r="G18" i="44"/>
  <c r="D18" i="44"/>
  <c r="G17" i="44"/>
  <c r="D17" i="44"/>
  <c r="G15" i="44"/>
  <c r="D15" i="44"/>
  <c r="G14" i="44"/>
  <c r="D14" i="44"/>
  <c r="G13" i="44"/>
  <c r="G12" i="44"/>
  <c r="D12" i="44"/>
  <c r="G11" i="44"/>
  <c r="D11" i="44"/>
  <c r="G10" i="44"/>
  <c r="D10" i="44"/>
  <c r="S59" i="43"/>
  <c r="R59" i="43"/>
  <c r="Q59" i="43"/>
  <c r="P59" i="43"/>
  <c r="O59" i="43"/>
  <c r="N59" i="43"/>
  <c r="M59" i="43"/>
  <c r="L59" i="43"/>
  <c r="K59" i="43"/>
  <c r="J59" i="43"/>
  <c r="I59" i="43"/>
  <c r="H59" i="43"/>
  <c r="G58" i="43"/>
  <c r="G57" i="43" s="1"/>
  <c r="G55" i="43"/>
  <c r="G54" i="43" s="1"/>
  <c r="D55" i="43"/>
  <c r="G53" i="43"/>
  <c r="G52" i="43" s="1"/>
  <c r="D53" i="43"/>
  <c r="G51" i="43"/>
  <c r="D51" i="43"/>
  <c r="G50" i="43"/>
  <c r="G49" i="43"/>
  <c r="D49" i="43"/>
  <c r="G48" i="43"/>
  <c r="D48" i="43"/>
  <c r="G47" i="43"/>
  <c r="D47" i="43"/>
  <c r="G45" i="43"/>
  <c r="D45" i="43"/>
  <c r="G44" i="43"/>
  <c r="D44" i="43"/>
  <c r="G43" i="43"/>
  <c r="D43" i="43"/>
  <c r="G42" i="43"/>
  <c r="D42" i="43"/>
  <c r="G41" i="43"/>
  <c r="D41" i="43"/>
  <c r="G40" i="43"/>
  <c r="D40" i="43"/>
  <c r="G39" i="43"/>
  <c r="D39" i="43"/>
  <c r="G37" i="43"/>
  <c r="D37" i="43"/>
  <c r="G36" i="43"/>
  <c r="D36" i="43"/>
  <c r="G35" i="43"/>
  <c r="D35" i="43"/>
  <c r="G34" i="43"/>
  <c r="D34" i="43"/>
  <c r="G33" i="43"/>
  <c r="D33" i="43"/>
  <c r="G32" i="43"/>
  <c r="D32" i="43"/>
  <c r="G31" i="43"/>
  <c r="D31" i="43"/>
  <c r="G30" i="43"/>
  <c r="D30" i="43"/>
  <c r="G29" i="43"/>
  <c r="D29" i="43"/>
  <c r="G27" i="43"/>
  <c r="D27" i="43"/>
  <c r="G26" i="43"/>
  <c r="D26" i="43"/>
  <c r="B24" i="43"/>
  <c r="S23" i="43"/>
  <c r="R23" i="43"/>
  <c r="Q23" i="43"/>
  <c r="P23" i="43"/>
  <c r="O23" i="43"/>
  <c r="N23" i="43"/>
  <c r="M23" i="43"/>
  <c r="L23" i="43"/>
  <c r="K23" i="43"/>
  <c r="J23" i="43"/>
  <c r="I23" i="43"/>
  <c r="H23" i="43"/>
  <c r="G22" i="43"/>
  <c r="G21" i="43" s="1"/>
  <c r="D22" i="43"/>
  <c r="G20" i="43"/>
  <c r="D20" i="43"/>
  <c r="G19" i="43"/>
  <c r="D19" i="43"/>
  <c r="G18" i="43"/>
  <c r="G17" i="43"/>
  <c r="G16" i="43" s="1"/>
  <c r="D17" i="43"/>
  <c r="G15" i="43"/>
  <c r="G14" i="43" s="1"/>
  <c r="D15" i="43"/>
  <c r="G13" i="43"/>
  <c r="D13" i="43"/>
  <c r="G12" i="43"/>
  <c r="D12" i="43"/>
  <c r="G11" i="43"/>
  <c r="D11" i="43"/>
  <c r="G10" i="43"/>
  <c r="D10" i="43"/>
  <c r="S65" i="42"/>
  <c r="R65" i="42"/>
  <c r="Q65" i="42"/>
  <c r="P65" i="42"/>
  <c r="O65" i="42"/>
  <c r="N65" i="42"/>
  <c r="M65" i="42"/>
  <c r="L65" i="42"/>
  <c r="K65" i="42"/>
  <c r="J65" i="42"/>
  <c r="I65" i="42"/>
  <c r="H65" i="42"/>
  <c r="G64" i="42"/>
  <c r="G63" i="42" s="1"/>
  <c r="D64" i="42"/>
  <c r="S62" i="42"/>
  <c r="R62" i="42"/>
  <c r="Q62" i="42"/>
  <c r="P62" i="42"/>
  <c r="O62" i="42"/>
  <c r="N62" i="42"/>
  <c r="M62" i="42"/>
  <c r="L62" i="42"/>
  <c r="K62" i="42"/>
  <c r="J62" i="42"/>
  <c r="I62" i="42"/>
  <c r="H62" i="42"/>
  <c r="G61" i="42"/>
  <c r="G60" i="42" s="1"/>
  <c r="D61" i="42"/>
  <c r="G57" i="42"/>
  <c r="G56" i="42" s="1"/>
  <c r="D57" i="42"/>
  <c r="G55" i="42"/>
  <c r="D55" i="42"/>
  <c r="G54" i="42"/>
  <c r="G53" i="42"/>
  <c r="D53" i="42"/>
  <c r="G52" i="42"/>
  <c r="D52" i="42"/>
  <c r="G50" i="42"/>
  <c r="D50" i="42"/>
  <c r="G49" i="42"/>
  <c r="D49" i="42"/>
  <c r="G48" i="42"/>
  <c r="D48" i="42"/>
  <c r="G47" i="42"/>
  <c r="D47" i="42"/>
  <c r="G46" i="42"/>
  <c r="D46" i="42"/>
  <c r="G45" i="42"/>
  <c r="D45" i="42"/>
  <c r="G44" i="42"/>
  <c r="D44" i="42"/>
  <c r="G43" i="42"/>
  <c r="D43" i="42"/>
  <c r="G42" i="42"/>
  <c r="D42" i="42"/>
  <c r="G40" i="42"/>
  <c r="D40" i="42"/>
  <c r="G39" i="42"/>
  <c r="D39" i="42"/>
  <c r="G38" i="42"/>
  <c r="D38" i="42"/>
  <c r="G37" i="42"/>
  <c r="D37" i="42"/>
  <c r="G36" i="42"/>
  <c r="D36" i="42"/>
  <c r="G35" i="42"/>
  <c r="D35" i="42"/>
  <c r="G34" i="42"/>
  <c r="D34" i="42"/>
  <c r="G33" i="42"/>
  <c r="D33" i="42"/>
  <c r="G32" i="42"/>
  <c r="D32" i="42"/>
  <c r="G31" i="42"/>
  <c r="D31" i="42"/>
  <c r="G29" i="42"/>
  <c r="D29" i="42"/>
  <c r="G28" i="42"/>
  <c r="D28" i="42"/>
  <c r="G27" i="42"/>
  <c r="D27" i="42"/>
  <c r="G26" i="42"/>
  <c r="D26" i="42"/>
  <c r="G25" i="42"/>
  <c r="D25" i="42"/>
  <c r="G24" i="42"/>
  <c r="D24" i="42"/>
  <c r="S21" i="42"/>
  <c r="R21" i="42"/>
  <c r="Q21" i="42"/>
  <c r="P21" i="42"/>
  <c r="O21" i="42"/>
  <c r="N21" i="42"/>
  <c r="M21" i="42"/>
  <c r="L21" i="42"/>
  <c r="K21" i="42"/>
  <c r="J21" i="42"/>
  <c r="I21" i="42"/>
  <c r="H21" i="42"/>
  <c r="G20" i="42"/>
  <c r="G19" i="42" s="1"/>
  <c r="D20" i="42"/>
  <c r="G18" i="42"/>
  <c r="D18" i="42"/>
  <c r="G17" i="42"/>
  <c r="D17" i="42"/>
  <c r="G16" i="42"/>
  <c r="D16" i="42"/>
  <c r="G14" i="42"/>
  <c r="D14" i="42"/>
  <c r="G13" i="42"/>
  <c r="D13" i="42"/>
  <c r="G12" i="42"/>
  <c r="D12" i="42"/>
  <c r="G11" i="42"/>
  <c r="D11" i="42"/>
  <c r="G10" i="42"/>
  <c r="D10" i="42"/>
  <c r="G54" i="41"/>
  <c r="G53" i="41" s="1"/>
  <c r="D54" i="41"/>
  <c r="S52" i="41"/>
  <c r="R52" i="41"/>
  <c r="Q52" i="41"/>
  <c r="P52" i="41"/>
  <c r="O52" i="41"/>
  <c r="N52" i="41"/>
  <c r="M52" i="41"/>
  <c r="L52" i="41"/>
  <c r="K52" i="41"/>
  <c r="J52" i="41"/>
  <c r="I52" i="41"/>
  <c r="H52" i="41"/>
  <c r="G51" i="41"/>
  <c r="G50" i="41" s="1"/>
  <c r="D51" i="41"/>
  <c r="G49" i="41"/>
  <c r="D49" i="41"/>
  <c r="G48" i="41"/>
  <c r="D48" i="41"/>
  <c r="G47" i="41"/>
  <c r="D47" i="41"/>
  <c r="G45" i="41"/>
  <c r="D45" i="41"/>
  <c r="G44" i="41"/>
  <c r="D44" i="41"/>
  <c r="G43" i="41"/>
  <c r="D43" i="41"/>
  <c r="G42" i="41"/>
  <c r="D42" i="41"/>
  <c r="G41" i="41"/>
  <c r="D41" i="41"/>
  <c r="G40" i="41"/>
  <c r="D40" i="41"/>
  <c r="G39" i="41"/>
  <c r="D39" i="41"/>
  <c r="G37" i="41"/>
  <c r="D37" i="41"/>
  <c r="G36" i="41"/>
  <c r="D36" i="41"/>
  <c r="G35" i="41"/>
  <c r="D35" i="41"/>
  <c r="G34" i="41"/>
  <c r="D34" i="41"/>
  <c r="G33" i="41"/>
  <c r="D33" i="41"/>
  <c r="G32" i="41"/>
  <c r="D32" i="41"/>
  <c r="G31" i="41"/>
  <c r="D31" i="41"/>
  <c r="G30" i="41"/>
  <c r="D30" i="41"/>
  <c r="G29" i="41"/>
  <c r="D29" i="41"/>
  <c r="G27" i="41"/>
  <c r="D27" i="41"/>
  <c r="G26" i="41"/>
  <c r="D26" i="41"/>
  <c r="G25" i="41"/>
  <c r="D25" i="41"/>
  <c r="G24" i="41"/>
  <c r="D24" i="41"/>
  <c r="G23" i="41"/>
  <c r="D23" i="41"/>
  <c r="G22" i="41"/>
  <c r="D22" i="41"/>
  <c r="S19" i="41"/>
  <c r="S55" i="41" s="1"/>
  <c r="R19" i="41"/>
  <c r="R55" i="41" s="1"/>
  <c r="Q19" i="41"/>
  <c r="Q55" i="41" s="1"/>
  <c r="P19" i="41"/>
  <c r="P55" i="41" s="1"/>
  <c r="O19" i="41"/>
  <c r="O55" i="41" s="1"/>
  <c r="N19" i="41"/>
  <c r="N55" i="41" s="1"/>
  <c r="M19" i="41"/>
  <c r="M55" i="41" s="1"/>
  <c r="L19" i="41"/>
  <c r="L55" i="41" s="1"/>
  <c r="K19" i="41"/>
  <c r="K55" i="41" s="1"/>
  <c r="J19" i="41"/>
  <c r="J55" i="41" s="1"/>
  <c r="I19" i="41"/>
  <c r="I55" i="41" s="1"/>
  <c r="H19" i="41"/>
  <c r="H55" i="41" s="1"/>
  <c r="G18" i="41"/>
  <c r="G17" i="41" s="1"/>
  <c r="D18" i="41"/>
  <c r="G16" i="41"/>
  <c r="G15" i="41" s="1"/>
  <c r="D16" i="41"/>
  <c r="G14" i="41"/>
  <c r="D14" i="41"/>
  <c r="G13" i="41"/>
  <c r="D13" i="41"/>
  <c r="G12" i="41"/>
  <c r="D12" i="41"/>
  <c r="G11" i="41"/>
  <c r="D11" i="41"/>
  <c r="G10" i="41"/>
  <c r="D10" i="41"/>
  <c r="G59" i="40"/>
  <c r="G58" i="40" s="1"/>
  <c r="D59" i="40"/>
  <c r="S57" i="40"/>
  <c r="R57" i="40"/>
  <c r="Q57" i="40"/>
  <c r="P57" i="40"/>
  <c r="O57" i="40"/>
  <c r="N57" i="40"/>
  <c r="M57" i="40"/>
  <c r="L57" i="40"/>
  <c r="L60" i="40" s="1"/>
  <c r="K57" i="40"/>
  <c r="J57" i="40"/>
  <c r="I57" i="40"/>
  <c r="H57" i="40"/>
  <c r="G56" i="40"/>
  <c r="G55" i="40" s="1"/>
  <c r="D56" i="40"/>
  <c r="D55" i="40"/>
  <c r="G54" i="40"/>
  <c r="D54" i="40"/>
  <c r="G53" i="40"/>
  <c r="D53" i="40"/>
  <c r="D52" i="40"/>
  <c r="G51" i="40"/>
  <c r="D51" i="40"/>
  <c r="G50" i="40"/>
  <c r="D50" i="40"/>
  <c r="G49" i="40"/>
  <c r="D49" i="40"/>
  <c r="G47" i="40"/>
  <c r="D47" i="40"/>
  <c r="G46" i="40"/>
  <c r="D46" i="40"/>
  <c r="G45" i="40"/>
  <c r="D45" i="40"/>
  <c r="G44" i="40"/>
  <c r="D44" i="40"/>
  <c r="G43" i="40"/>
  <c r="D43" i="40"/>
  <c r="G42" i="40"/>
  <c r="D42" i="40"/>
  <c r="G40" i="40"/>
  <c r="D40" i="40"/>
  <c r="G39" i="40"/>
  <c r="D39" i="40"/>
  <c r="G38" i="40"/>
  <c r="D38" i="40"/>
  <c r="G37" i="40"/>
  <c r="D37" i="40"/>
  <c r="G36" i="40"/>
  <c r="D36" i="40"/>
  <c r="G35" i="40"/>
  <c r="D35" i="40"/>
  <c r="G34" i="40"/>
  <c r="D34" i="40"/>
  <c r="G33" i="40"/>
  <c r="D33" i="40"/>
  <c r="G32" i="40"/>
  <c r="D32" i="40"/>
  <c r="G31" i="40"/>
  <c r="D31" i="40"/>
  <c r="G29" i="40"/>
  <c r="D29" i="40"/>
  <c r="G28" i="40"/>
  <c r="D28" i="40"/>
  <c r="S25" i="40"/>
  <c r="R25" i="40"/>
  <c r="R60" i="40" s="1"/>
  <c r="Q25" i="40"/>
  <c r="P25" i="40"/>
  <c r="O25" i="40"/>
  <c r="N25" i="40"/>
  <c r="N60" i="40" s="1"/>
  <c r="M25" i="40"/>
  <c r="L25" i="40"/>
  <c r="K25" i="40"/>
  <c r="J25" i="40"/>
  <c r="J60" i="40" s="1"/>
  <c r="I25" i="40"/>
  <c r="H25" i="40"/>
  <c r="G24" i="40"/>
  <c r="G23" i="40" s="1"/>
  <c r="D24" i="40"/>
  <c r="G22" i="40"/>
  <c r="D22" i="40"/>
  <c r="G21" i="40"/>
  <c r="D21" i="40"/>
  <c r="G20" i="40"/>
  <c r="D20" i="40"/>
  <c r="G18" i="40"/>
  <c r="D18" i="40"/>
  <c r="G17" i="40"/>
  <c r="D17" i="40"/>
  <c r="G16" i="40"/>
  <c r="D16" i="40"/>
  <c r="G15" i="40"/>
  <c r="D15" i="40"/>
  <c r="G14" i="40"/>
  <c r="D14" i="40"/>
  <c r="G13" i="40"/>
  <c r="D13" i="40"/>
  <c r="G12" i="40"/>
  <c r="D12" i="40"/>
  <c r="G11" i="40"/>
  <c r="D11" i="40"/>
  <c r="G10" i="40"/>
  <c r="D10" i="40"/>
  <c r="S67" i="39"/>
  <c r="R67" i="39"/>
  <c r="Q67" i="39"/>
  <c r="P67" i="39"/>
  <c r="O67" i="39"/>
  <c r="N67" i="39"/>
  <c r="M67" i="39"/>
  <c r="L67" i="39"/>
  <c r="K67" i="39"/>
  <c r="J67" i="39"/>
  <c r="I67" i="39"/>
  <c r="H67" i="39"/>
  <c r="G66" i="39"/>
  <c r="G65" i="39" s="1"/>
  <c r="D66" i="39"/>
  <c r="S64" i="39"/>
  <c r="R64" i="39"/>
  <c r="Q64" i="39"/>
  <c r="P64" i="39"/>
  <c r="O64" i="39"/>
  <c r="N64" i="39"/>
  <c r="M64" i="39"/>
  <c r="L64" i="39"/>
  <c r="K64" i="39"/>
  <c r="J64" i="39"/>
  <c r="I64" i="39"/>
  <c r="H64" i="39"/>
  <c r="G63" i="39"/>
  <c r="D63" i="39"/>
  <c r="G62" i="39"/>
  <c r="D62" i="39"/>
  <c r="G61" i="39"/>
  <c r="D61" i="39"/>
  <c r="G60" i="39"/>
  <c r="D60" i="39"/>
  <c r="G59" i="39"/>
  <c r="D59" i="39"/>
  <c r="G58" i="39"/>
  <c r="D58" i="39"/>
  <c r="G57" i="39"/>
  <c r="D57" i="39"/>
  <c r="G55" i="39"/>
  <c r="G54" i="39" s="1"/>
  <c r="D55" i="39"/>
  <c r="G53" i="39"/>
  <c r="G52" i="39" s="1"/>
  <c r="D53" i="39"/>
  <c r="G51" i="39"/>
  <c r="D51" i="39"/>
  <c r="G50" i="39"/>
  <c r="D50" i="39"/>
  <c r="G49" i="39"/>
  <c r="D49" i="39"/>
  <c r="G48" i="39"/>
  <c r="D48" i="39"/>
  <c r="G46" i="39"/>
  <c r="D46" i="39"/>
  <c r="G45" i="39"/>
  <c r="D45" i="39"/>
  <c r="G44" i="39"/>
  <c r="D44" i="39"/>
  <c r="G43" i="39"/>
  <c r="D43" i="39"/>
  <c r="G42" i="39"/>
  <c r="D42" i="39"/>
  <c r="G41" i="39"/>
  <c r="D41" i="39"/>
  <c r="G40" i="39"/>
  <c r="D40" i="39"/>
  <c r="G39" i="39"/>
  <c r="D39" i="39"/>
  <c r="G38" i="39"/>
  <c r="D38" i="39"/>
  <c r="G36" i="39"/>
  <c r="D36" i="39"/>
  <c r="G35" i="39"/>
  <c r="D35" i="39"/>
  <c r="G34" i="39"/>
  <c r="D34" i="39"/>
  <c r="G33" i="39"/>
  <c r="D33" i="39"/>
  <c r="G32" i="39"/>
  <c r="D32" i="39"/>
  <c r="G31" i="39"/>
  <c r="D31" i="39"/>
  <c r="G30" i="39"/>
  <c r="D30" i="39"/>
  <c r="G29" i="39"/>
  <c r="D29" i="39"/>
  <c r="G28" i="39"/>
  <c r="D28" i="39"/>
  <c r="G27" i="39"/>
  <c r="D27" i="39"/>
  <c r="G26" i="39"/>
  <c r="D26" i="39"/>
  <c r="G24" i="39"/>
  <c r="D24" i="39"/>
  <c r="G23" i="39"/>
  <c r="D23" i="39"/>
  <c r="G22" i="39"/>
  <c r="D22" i="39"/>
  <c r="S19" i="39"/>
  <c r="R19" i="39"/>
  <c r="Q19" i="39"/>
  <c r="P19" i="39"/>
  <c r="O19" i="39"/>
  <c r="N19" i="39"/>
  <c r="M19" i="39"/>
  <c r="L19" i="39"/>
  <c r="K19" i="39"/>
  <c r="J19" i="39"/>
  <c r="I19" i="39"/>
  <c r="H19" i="39"/>
  <c r="G18" i="39"/>
  <c r="G17" i="39" s="1"/>
  <c r="D18" i="39"/>
  <c r="G16" i="39"/>
  <c r="G15" i="39" s="1"/>
  <c r="D16" i="39"/>
  <c r="G14" i="39"/>
  <c r="D14" i="39"/>
  <c r="G13" i="39"/>
  <c r="D13" i="39"/>
  <c r="G12" i="39"/>
  <c r="D12" i="39"/>
  <c r="G11" i="39"/>
  <c r="D11" i="39"/>
  <c r="G10" i="39"/>
  <c r="D10" i="39"/>
  <c r="S52" i="38"/>
  <c r="R52" i="38"/>
  <c r="Q52" i="38"/>
  <c r="P52" i="38"/>
  <c r="O52" i="38"/>
  <c r="N52" i="38"/>
  <c r="M52" i="38"/>
  <c r="L52" i="38"/>
  <c r="K52" i="38"/>
  <c r="J52" i="38"/>
  <c r="I52" i="38"/>
  <c r="H52" i="38"/>
  <c r="G51" i="38"/>
  <c r="G50" i="38" s="1"/>
  <c r="D51" i="38"/>
  <c r="G49" i="38"/>
  <c r="D49" i="38"/>
  <c r="G48" i="38"/>
  <c r="D48" i="38"/>
  <c r="D47" i="38"/>
  <c r="G46" i="38"/>
  <c r="D46" i="38"/>
  <c r="G45" i="38"/>
  <c r="D45" i="38"/>
  <c r="G44" i="38"/>
  <c r="D44" i="38"/>
  <c r="G42" i="38"/>
  <c r="D42" i="38"/>
  <c r="G41" i="38"/>
  <c r="G40" i="38"/>
  <c r="D40" i="38"/>
  <c r="G39" i="38"/>
  <c r="D39" i="38"/>
  <c r="G38" i="38"/>
  <c r="D38" i="38"/>
  <c r="G37" i="38"/>
  <c r="D37" i="38"/>
  <c r="G35" i="38"/>
  <c r="D35" i="38"/>
  <c r="G34" i="38"/>
  <c r="D34" i="38"/>
  <c r="G33" i="38"/>
  <c r="D33" i="38"/>
  <c r="G32" i="38"/>
  <c r="D32" i="38"/>
  <c r="G31" i="38"/>
  <c r="D31" i="38"/>
  <c r="G30" i="38"/>
  <c r="D30" i="38"/>
  <c r="G29" i="38"/>
  <c r="D29" i="38"/>
  <c r="G28" i="38"/>
  <c r="D28" i="38"/>
  <c r="G26" i="38"/>
  <c r="D26" i="38"/>
  <c r="G24" i="38"/>
  <c r="D24" i="38"/>
  <c r="S21" i="38"/>
  <c r="R21" i="38"/>
  <c r="Q21" i="38"/>
  <c r="Q53" i="38" s="1"/>
  <c r="P21" i="38"/>
  <c r="P53" i="38" s="1"/>
  <c r="O21" i="38"/>
  <c r="N21" i="38"/>
  <c r="N53" i="38" s="1"/>
  <c r="M21" i="38"/>
  <c r="M53" i="38" s="1"/>
  <c r="L21" i="38"/>
  <c r="L53" i="38" s="1"/>
  <c r="K21" i="38"/>
  <c r="J21" i="38"/>
  <c r="I21" i="38"/>
  <c r="H21" i="38"/>
  <c r="G20" i="38"/>
  <c r="G19" i="38" s="1"/>
  <c r="D20" i="38"/>
  <c r="G18" i="38"/>
  <c r="D18" i="38"/>
  <c r="G16" i="38"/>
  <c r="D16" i="38"/>
  <c r="G14" i="38"/>
  <c r="D14" i="38"/>
  <c r="G13" i="38"/>
  <c r="D13" i="38"/>
  <c r="G12" i="38"/>
  <c r="D12" i="38"/>
  <c r="G10" i="38"/>
  <c r="G9" i="38" s="1"/>
  <c r="D10" i="38"/>
  <c r="I62" i="27"/>
  <c r="J62" i="27"/>
  <c r="K62" i="27"/>
  <c r="L62" i="27"/>
  <c r="M62" i="27"/>
  <c r="N62" i="27"/>
  <c r="O62" i="27"/>
  <c r="P62" i="27"/>
  <c r="Q62" i="27"/>
  <c r="R62" i="27"/>
  <c r="S62" i="27"/>
  <c r="H62" i="27"/>
  <c r="I65" i="25"/>
  <c r="J65" i="25"/>
  <c r="K65" i="25"/>
  <c r="L65" i="25"/>
  <c r="M65" i="25"/>
  <c r="N65" i="25"/>
  <c r="O65" i="25"/>
  <c r="P65" i="25"/>
  <c r="Q65" i="25"/>
  <c r="R65" i="25"/>
  <c r="S65" i="25"/>
  <c r="H65" i="25"/>
  <c r="I54" i="23"/>
  <c r="J54" i="23"/>
  <c r="K54" i="23"/>
  <c r="L54" i="23"/>
  <c r="M54" i="23"/>
  <c r="N54" i="23"/>
  <c r="O54" i="23"/>
  <c r="P54" i="23"/>
  <c r="Q54" i="23"/>
  <c r="R54" i="23"/>
  <c r="S54" i="23"/>
  <c r="H54" i="23"/>
  <c r="I68" i="21"/>
  <c r="J68" i="21"/>
  <c r="K68" i="21"/>
  <c r="L68" i="21"/>
  <c r="M68" i="21"/>
  <c r="N68" i="21"/>
  <c r="O68" i="21"/>
  <c r="P68" i="21"/>
  <c r="Q68" i="21"/>
  <c r="R68" i="21"/>
  <c r="S68" i="21"/>
  <c r="H68" i="21"/>
  <c r="I71" i="19"/>
  <c r="J71" i="19"/>
  <c r="K71" i="19"/>
  <c r="L71" i="19"/>
  <c r="M71" i="19"/>
  <c r="N71" i="19"/>
  <c r="O71" i="19"/>
  <c r="P71" i="19"/>
  <c r="Q71" i="19"/>
  <c r="R71" i="19"/>
  <c r="S71" i="19"/>
  <c r="H71" i="19"/>
  <c r="G66" i="19"/>
  <c r="G65" i="19" s="1"/>
  <c r="D66" i="19"/>
  <c r="I63" i="19"/>
  <c r="J63" i="19"/>
  <c r="K63" i="19"/>
  <c r="L63" i="19"/>
  <c r="M63" i="19"/>
  <c r="N63" i="19"/>
  <c r="O63" i="19"/>
  <c r="P63" i="19"/>
  <c r="Q63" i="19"/>
  <c r="R63" i="19"/>
  <c r="S63" i="19"/>
  <c r="H63" i="19"/>
  <c r="I68" i="16"/>
  <c r="J68" i="16"/>
  <c r="K68" i="16"/>
  <c r="L68" i="16"/>
  <c r="M68" i="16"/>
  <c r="N68" i="16"/>
  <c r="O68" i="16"/>
  <c r="P68" i="16"/>
  <c r="Q68" i="16"/>
  <c r="R68" i="16"/>
  <c r="S68" i="16"/>
  <c r="H68" i="16"/>
  <c r="I52" i="13"/>
  <c r="J52" i="13"/>
  <c r="K52" i="13"/>
  <c r="L52" i="13"/>
  <c r="M52" i="13"/>
  <c r="N52" i="13"/>
  <c r="O52" i="13"/>
  <c r="P52" i="13"/>
  <c r="Q52" i="13"/>
  <c r="R52" i="13"/>
  <c r="S52" i="13"/>
  <c r="H52" i="13"/>
  <c r="I63" i="12"/>
  <c r="J63" i="12"/>
  <c r="K63" i="12"/>
  <c r="L63" i="12"/>
  <c r="M63" i="12"/>
  <c r="N63" i="12"/>
  <c r="O63" i="12"/>
  <c r="P63" i="12"/>
  <c r="Q63" i="12"/>
  <c r="R63" i="12"/>
  <c r="S63" i="12"/>
  <c r="H63" i="12"/>
  <c r="I56" i="11"/>
  <c r="J56" i="11"/>
  <c r="K56" i="11"/>
  <c r="L56" i="11"/>
  <c r="M56" i="11"/>
  <c r="N56" i="11"/>
  <c r="O56" i="11"/>
  <c r="P56" i="11"/>
  <c r="Q56" i="11"/>
  <c r="R56" i="11"/>
  <c r="S56" i="11"/>
  <c r="H56" i="11"/>
  <c r="I64" i="10"/>
  <c r="J64" i="10"/>
  <c r="K64" i="10"/>
  <c r="L64" i="10"/>
  <c r="M64" i="10"/>
  <c r="N64" i="10"/>
  <c r="O64" i="10"/>
  <c r="P64" i="10"/>
  <c r="Q64" i="10"/>
  <c r="R64" i="10"/>
  <c r="S64" i="10"/>
  <c r="H64" i="10"/>
  <c r="I62" i="9"/>
  <c r="J62" i="9"/>
  <c r="K62" i="9"/>
  <c r="L62" i="9"/>
  <c r="L63" i="9" s="1"/>
  <c r="M62" i="9"/>
  <c r="N62" i="9"/>
  <c r="O62" i="9"/>
  <c r="P62" i="9"/>
  <c r="Q62" i="9"/>
  <c r="R62" i="9"/>
  <c r="S62" i="9"/>
  <c r="H62" i="9"/>
  <c r="I68" i="8"/>
  <c r="J68" i="8"/>
  <c r="K68" i="8"/>
  <c r="L68" i="8"/>
  <c r="M68" i="8"/>
  <c r="N68" i="8"/>
  <c r="O68" i="8"/>
  <c r="P68" i="8"/>
  <c r="Q68" i="8"/>
  <c r="R68" i="8"/>
  <c r="S68" i="8"/>
  <c r="H68" i="8"/>
  <c r="I58" i="7"/>
  <c r="J58" i="7"/>
  <c r="K58" i="7"/>
  <c r="L58" i="7"/>
  <c r="M58" i="7"/>
  <c r="N58" i="7"/>
  <c r="O58" i="7"/>
  <c r="P58" i="7"/>
  <c r="Q58" i="7"/>
  <c r="R58" i="7"/>
  <c r="S58" i="7"/>
  <c r="H58" i="7"/>
  <c r="L50" i="36"/>
  <c r="M50" i="36"/>
  <c r="N50" i="36"/>
  <c r="O50" i="36"/>
  <c r="P50" i="36"/>
  <c r="Q50" i="36"/>
  <c r="R50" i="36"/>
  <c r="S50" i="36"/>
  <c r="L18" i="36"/>
  <c r="L51" i="36" s="1"/>
  <c r="M18" i="36"/>
  <c r="M51" i="36" s="1"/>
  <c r="N18" i="36"/>
  <c r="O18" i="36"/>
  <c r="O51" i="36" s="1"/>
  <c r="P18" i="36"/>
  <c r="P51" i="36" s="1"/>
  <c r="Q18" i="36"/>
  <c r="Q51" i="36" s="1"/>
  <c r="R18" i="36"/>
  <c r="R51" i="36" s="1"/>
  <c r="S18" i="36"/>
  <c r="S51" i="36" s="1"/>
  <c r="L58" i="35"/>
  <c r="M58" i="35"/>
  <c r="N58" i="35"/>
  <c r="O58" i="35"/>
  <c r="P58" i="35"/>
  <c r="Q58" i="35"/>
  <c r="R58" i="35"/>
  <c r="S58" i="35"/>
  <c r="L18" i="35"/>
  <c r="L65" i="35" s="1"/>
  <c r="M18" i="35"/>
  <c r="M65" i="35" s="1"/>
  <c r="N18" i="35"/>
  <c r="N65" i="35" s="1"/>
  <c r="O18" i="35"/>
  <c r="O65" i="35" s="1"/>
  <c r="P18" i="35"/>
  <c r="P65" i="35" s="1"/>
  <c r="Q18" i="35"/>
  <c r="Q65" i="35" s="1"/>
  <c r="R18" i="35"/>
  <c r="R65" i="35" s="1"/>
  <c r="S18" i="35"/>
  <c r="S65" i="35" s="1"/>
  <c r="G61" i="35"/>
  <c r="G60" i="35" s="1"/>
  <c r="D61" i="35"/>
  <c r="L57" i="34"/>
  <c r="M57" i="34"/>
  <c r="N57" i="34"/>
  <c r="O57" i="34"/>
  <c r="P57" i="34"/>
  <c r="Q57" i="34"/>
  <c r="R57" i="34"/>
  <c r="S57" i="34"/>
  <c r="L23" i="34"/>
  <c r="L58" i="34" s="1"/>
  <c r="M23" i="34"/>
  <c r="M58" i="34" s="1"/>
  <c r="N23" i="34"/>
  <c r="N58" i="34" s="1"/>
  <c r="O23" i="34"/>
  <c r="O58" i="34" s="1"/>
  <c r="P23" i="34"/>
  <c r="P58" i="34" s="1"/>
  <c r="Q23" i="34"/>
  <c r="Q58" i="34" s="1"/>
  <c r="R23" i="34"/>
  <c r="R58" i="34" s="1"/>
  <c r="S23" i="34"/>
  <c r="S58" i="34" s="1"/>
  <c r="L53" i="33"/>
  <c r="M53" i="33"/>
  <c r="N53" i="33"/>
  <c r="O53" i="33"/>
  <c r="P53" i="33"/>
  <c r="Q53" i="33"/>
  <c r="R53" i="33"/>
  <c r="S53" i="33"/>
  <c r="L21" i="33"/>
  <c r="L62" i="33" s="1"/>
  <c r="M21" i="33"/>
  <c r="M62" i="33" s="1"/>
  <c r="N21" i="33"/>
  <c r="N62" i="33" s="1"/>
  <c r="O21" i="33"/>
  <c r="O62" i="33" s="1"/>
  <c r="P21" i="33"/>
  <c r="P62" i="33" s="1"/>
  <c r="Q21" i="33"/>
  <c r="R21" i="33"/>
  <c r="R62" i="33" s="1"/>
  <c r="S21" i="33"/>
  <c r="S62" i="33" s="1"/>
  <c r="L55" i="32"/>
  <c r="M55" i="32"/>
  <c r="N55" i="32"/>
  <c r="O55" i="32"/>
  <c r="P55" i="32"/>
  <c r="Q55" i="32"/>
  <c r="R55" i="32"/>
  <c r="S55" i="32"/>
  <c r="L26" i="32"/>
  <c r="L56" i="32" s="1"/>
  <c r="M26" i="32"/>
  <c r="M56" i="32" s="1"/>
  <c r="N26" i="32"/>
  <c r="N56" i="32" s="1"/>
  <c r="O26" i="32"/>
  <c r="O56" i="32" s="1"/>
  <c r="P26" i="32"/>
  <c r="P56" i="32" s="1"/>
  <c r="Q26" i="32"/>
  <c r="Q56" i="32" s="1"/>
  <c r="R26" i="32"/>
  <c r="R56" i="32" s="1"/>
  <c r="S26" i="32"/>
  <c r="S56" i="32" s="1"/>
  <c r="S53" i="31"/>
  <c r="L53" i="31"/>
  <c r="M53" i="31"/>
  <c r="N53" i="31"/>
  <c r="O53" i="31"/>
  <c r="P53" i="31"/>
  <c r="Q53" i="31"/>
  <c r="R53" i="31"/>
  <c r="G56" i="31"/>
  <c r="G55" i="31" s="1"/>
  <c r="D56" i="31"/>
  <c r="L26" i="31"/>
  <c r="M26" i="31"/>
  <c r="N26" i="31"/>
  <c r="N60" i="31" s="1"/>
  <c r="O26" i="31"/>
  <c r="P26" i="31"/>
  <c r="Q26" i="31"/>
  <c r="R26" i="31"/>
  <c r="R60" i="31" s="1"/>
  <c r="S26" i="31"/>
  <c r="L58" i="30"/>
  <c r="M58" i="30"/>
  <c r="N58" i="30"/>
  <c r="O58" i="30"/>
  <c r="P58" i="30"/>
  <c r="Q58" i="30"/>
  <c r="R58" i="30"/>
  <c r="S58" i="30"/>
  <c r="L21" i="30"/>
  <c r="L59" i="30" s="1"/>
  <c r="M21" i="30"/>
  <c r="M59" i="30" s="1"/>
  <c r="N21" i="30"/>
  <c r="N59" i="30" s="1"/>
  <c r="O21" i="30"/>
  <c r="O59" i="30" s="1"/>
  <c r="P21" i="30"/>
  <c r="P59" i="30" s="1"/>
  <c r="Q21" i="30"/>
  <c r="Q59" i="30" s="1"/>
  <c r="R21" i="30"/>
  <c r="R59" i="30" s="1"/>
  <c r="S21" i="30"/>
  <c r="L64" i="29"/>
  <c r="M64" i="29"/>
  <c r="N64" i="29"/>
  <c r="O64" i="29"/>
  <c r="P64" i="29"/>
  <c r="Q64" i="29"/>
  <c r="R64" i="29"/>
  <c r="S64" i="29"/>
  <c r="L56" i="29"/>
  <c r="M56" i="29"/>
  <c r="N56" i="29"/>
  <c r="O56" i="29"/>
  <c r="P56" i="29"/>
  <c r="Q56" i="29"/>
  <c r="R56" i="29"/>
  <c r="S56" i="29"/>
  <c r="G59" i="29"/>
  <c r="G58" i="29" s="1"/>
  <c r="D59" i="29"/>
  <c r="L23" i="29"/>
  <c r="L65" i="29" s="1"/>
  <c r="M23" i="29"/>
  <c r="N23" i="29"/>
  <c r="O23" i="29"/>
  <c r="P23" i="29"/>
  <c r="P65" i="29" s="1"/>
  <c r="Q23" i="29"/>
  <c r="R23" i="29"/>
  <c r="S23" i="29"/>
  <c r="L21" i="28"/>
  <c r="M21" i="28"/>
  <c r="N21" i="28"/>
  <c r="O21" i="28"/>
  <c r="P21" i="28"/>
  <c r="Q21" i="28"/>
  <c r="R21" i="28"/>
  <c r="S21" i="28"/>
  <c r="G57" i="27"/>
  <c r="G56" i="27" s="1"/>
  <c r="L19" i="27"/>
  <c r="M19" i="27"/>
  <c r="N19" i="27"/>
  <c r="N54" i="27" s="1"/>
  <c r="O19" i="27"/>
  <c r="O54" i="27" s="1"/>
  <c r="P19" i="27"/>
  <c r="Q19" i="27"/>
  <c r="R19" i="27"/>
  <c r="R54" i="27" s="1"/>
  <c r="S19" i="27"/>
  <c r="S54" i="27" s="1"/>
  <c r="L21" i="26"/>
  <c r="L62" i="26" s="1"/>
  <c r="M21" i="26"/>
  <c r="M62" i="26" s="1"/>
  <c r="N21" i="26"/>
  <c r="N62" i="26" s="1"/>
  <c r="O21" i="26"/>
  <c r="O62" i="26" s="1"/>
  <c r="P21" i="26"/>
  <c r="P62" i="26" s="1"/>
  <c r="Q21" i="26"/>
  <c r="Q62" i="26" s="1"/>
  <c r="R21" i="26"/>
  <c r="R62" i="26" s="1"/>
  <c r="S21" i="26"/>
  <c r="S62" i="26" s="1"/>
  <c r="S59" i="25"/>
  <c r="L59" i="25"/>
  <c r="M59" i="25"/>
  <c r="N59" i="25"/>
  <c r="O59" i="25"/>
  <c r="P59" i="25"/>
  <c r="Q59" i="25"/>
  <c r="R59" i="25"/>
  <c r="G62" i="25"/>
  <c r="G61" i="25" s="1"/>
  <c r="D62" i="25"/>
  <c r="L21" i="25"/>
  <c r="M21" i="25"/>
  <c r="M66" i="25" s="1"/>
  <c r="N21" i="25"/>
  <c r="O21" i="25"/>
  <c r="P21" i="25"/>
  <c r="Q21" i="25"/>
  <c r="Q66" i="25" s="1"/>
  <c r="R21" i="25"/>
  <c r="S21" i="25"/>
  <c r="L50" i="24"/>
  <c r="M50" i="24"/>
  <c r="N50" i="24"/>
  <c r="O50" i="24"/>
  <c r="P50" i="24"/>
  <c r="Q50" i="24"/>
  <c r="R50" i="24"/>
  <c r="S50" i="24"/>
  <c r="L19" i="24"/>
  <c r="L51" i="24" s="1"/>
  <c r="M19" i="24"/>
  <c r="M51" i="24" s="1"/>
  <c r="N19" i="24"/>
  <c r="N51" i="24" s="1"/>
  <c r="O19" i="24"/>
  <c r="O51" i="24" s="1"/>
  <c r="P19" i="24"/>
  <c r="P51" i="24" s="1"/>
  <c r="Q19" i="24"/>
  <c r="Q51" i="24" s="1"/>
  <c r="R19" i="24"/>
  <c r="R51" i="24" s="1"/>
  <c r="S19" i="24"/>
  <c r="S51" i="24" s="1"/>
  <c r="L48" i="23"/>
  <c r="M48" i="23"/>
  <c r="N48" i="23"/>
  <c r="O48" i="23"/>
  <c r="P48" i="23"/>
  <c r="Q48" i="23"/>
  <c r="R48" i="23"/>
  <c r="S48" i="23"/>
  <c r="G50" i="23"/>
  <c r="L19" i="23"/>
  <c r="M19" i="23"/>
  <c r="N19" i="23"/>
  <c r="O19" i="23"/>
  <c r="P19" i="23"/>
  <c r="Q19" i="23"/>
  <c r="R19" i="23"/>
  <c r="S19" i="23"/>
  <c r="L62" i="22"/>
  <c r="M62" i="22"/>
  <c r="N62" i="22"/>
  <c r="O62" i="22"/>
  <c r="P62" i="22"/>
  <c r="Q62" i="22"/>
  <c r="R62" i="22"/>
  <c r="S62" i="22"/>
  <c r="L25" i="22"/>
  <c r="L63" i="22" s="1"/>
  <c r="M25" i="22"/>
  <c r="M63" i="22" s="1"/>
  <c r="N25" i="22"/>
  <c r="N63" i="22" s="1"/>
  <c r="O25" i="22"/>
  <c r="O63" i="22" s="1"/>
  <c r="P25" i="22"/>
  <c r="P63" i="22" s="1"/>
  <c r="Q25" i="22"/>
  <c r="Q63" i="22" s="1"/>
  <c r="R25" i="22"/>
  <c r="R63" i="22" s="1"/>
  <c r="S25" i="22"/>
  <c r="S63" i="22" s="1"/>
  <c r="L62" i="21"/>
  <c r="M62" i="21"/>
  <c r="N62" i="21"/>
  <c r="O62" i="21"/>
  <c r="P62" i="21"/>
  <c r="Q62" i="21"/>
  <c r="R62" i="21"/>
  <c r="S62" i="21"/>
  <c r="G65" i="21"/>
  <c r="G64" i="21" s="1"/>
  <c r="D65" i="21"/>
  <c r="L25" i="21"/>
  <c r="M25" i="21"/>
  <c r="N25" i="21"/>
  <c r="O25" i="21"/>
  <c r="P25" i="21"/>
  <c r="Q25" i="21"/>
  <c r="R25" i="21"/>
  <c r="S25" i="21"/>
  <c r="L65" i="20"/>
  <c r="M65" i="20"/>
  <c r="N65" i="20"/>
  <c r="O65" i="20"/>
  <c r="P65" i="20"/>
  <c r="Q65" i="20"/>
  <c r="R65" i="20"/>
  <c r="S65" i="20"/>
  <c r="L19" i="20"/>
  <c r="L66" i="20" s="1"/>
  <c r="M19" i="20"/>
  <c r="M66" i="20" s="1"/>
  <c r="N19" i="20"/>
  <c r="N66" i="20" s="1"/>
  <c r="O19" i="20"/>
  <c r="O66" i="20" s="1"/>
  <c r="P19" i="20"/>
  <c r="P66" i="20" s="1"/>
  <c r="Q19" i="20"/>
  <c r="Q66" i="20" s="1"/>
  <c r="R19" i="20"/>
  <c r="R66" i="20" s="1"/>
  <c r="S19" i="20"/>
  <c r="S66" i="20" s="1"/>
  <c r="L19" i="19"/>
  <c r="M19" i="19"/>
  <c r="N19" i="19"/>
  <c r="O19" i="19"/>
  <c r="P19" i="19"/>
  <c r="Q19" i="19"/>
  <c r="R19" i="19"/>
  <c r="S19" i="19"/>
  <c r="L64" i="18"/>
  <c r="M64" i="18"/>
  <c r="N64" i="18"/>
  <c r="O64" i="18"/>
  <c r="P64" i="18"/>
  <c r="Q64" i="18"/>
  <c r="R64" i="18"/>
  <c r="S64" i="18"/>
  <c r="L26" i="18"/>
  <c r="L65" i="18" s="1"/>
  <c r="M26" i="18"/>
  <c r="M65" i="18" s="1"/>
  <c r="N26" i="18"/>
  <c r="N65" i="18" s="1"/>
  <c r="O26" i="18"/>
  <c r="O65" i="18" s="1"/>
  <c r="P26" i="18"/>
  <c r="P65" i="18" s="1"/>
  <c r="Q26" i="18"/>
  <c r="Q65" i="18" s="1"/>
  <c r="R26" i="18"/>
  <c r="R65" i="18" s="1"/>
  <c r="S26" i="18"/>
  <c r="S65" i="18" s="1"/>
  <c r="L62" i="16"/>
  <c r="M62" i="16"/>
  <c r="N62" i="16"/>
  <c r="O62" i="16"/>
  <c r="P62" i="16"/>
  <c r="Q62" i="16"/>
  <c r="R62" i="16"/>
  <c r="S62" i="16"/>
  <c r="G65" i="16"/>
  <c r="G64" i="16" s="1"/>
  <c r="D65" i="16"/>
  <c r="L26" i="16"/>
  <c r="M26" i="16"/>
  <c r="N26" i="16"/>
  <c r="O26" i="16"/>
  <c r="P26" i="16"/>
  <c r="Q26" i="16"/>
  <c r="R26" i="16"/>
  <c r="S26" i="16"/>
  <c r="L46" i="13"/>
  <c r="M46" i="13"/>
  <c r="N46" i="13"/>
  <c r="O46" i="13"/>
  <c r="P46" i="13"/>
  <c r="Q46" i="13"/>
  <c r="R46" i="13"/>
  <c r="S46" i="13"/>
  <c r="G49" i="13"/>
  <c r="G48" i="13" s="1"/>
  <c r="D49" i="13"/>
  <c r="L20" i="13"/>
  <c r="M20" i="13"/>
  <c r="N20" i="13"/>
  <c r="O20" i="13"/>
  <c r="P20" i="13"/>
  <c r="Q20" i="13"/>
  <c r="R20" i="13"/>
  <c r="S20" i="13"/>
  <c r="L57" i="12"/>
  <c r="M57" i="12"/>
  <c r="N57" i="12"/>
  <c r="O57" i="12"/>
  <c r="P57" i="12"/>
  <c r="Q57" i="12"/>
  <c r="R57" i="12"/>
  <c r="S57" i="12"/>
  <c r="G60" i="12"/>
  <c r="G59" i="12" s="1"/>
  <c r="D60" i="12"/>
  <c r="L23" i="12"/>
  <c r="M23" i="12"/>
  <c r="M64" i="12" s="1"/>
  <c r="N23" i="12"/>
  <c r="O23" i="12"/>
  <c r="P23" i="12"/>
  <c r="Q23" i="12"/>
  <c r="Q64" i="12" s="1"/>
  <c r="R23" i="12"/>
  <c r="S23" i="12"/>
  <c r="L50" i="11"/>
  <c r="M50" i="11"/>
  <c r="N50" i="11"/>
  <c r="O50" i="11"/>
  <c r="P50" i="11"/>
  <c r="Q50" i="11"/>
  <c r="R50" i="11"/>
  <c r="S50" i="11"/>
  <c r="G53" i="11"/>
  <c r="G52" i="11" s="1"/>
  <c r="D53" i="11"/>
  <c r="L22" i="11"/>
  <c r="M22" i="11"/>
  <c r="N22" i="11"/>
  <c r="O22" i="11"/>
  <c r="P22" i="11"/>
  <c r="Q22" i="11"/>
  <c r="R22" i="11"/>
  <c r="S22" i="11"/>
  <c r="L56" i="10"/>
  <c r="M56" i="10"/>
  <c r="N56" i="10"/>
  <c r="O56" i="10"/>
  <c r="P56" i="10"/>
  <c r="Q56" i="10"/>
  <c r="R56" i="10"/>
  <c r="S56" i="10"/>
  <c r="G59" i="10"/>
  <c r="G58" i="10" s="1"/>
  <c r="D59" i="10"/>
  <c r="L22" i="10"/>
  <c r="M22" i="10"/>
  <c r="N22" i="10"/>
  <c r="O22" i="10"/>
  <c r="P22" i="10"/>
  <c r="Q22" i="10"/>
  <c r="Q65" i="10" s="1"/>
  <c r="R22" i="10"/>
  <c r="S22" i="10"/>
  <c r="G59" i="9"/>
  <c r="G58" i="9" s="1"/>
  <c r="L23" i="9"/>
  <c r="M23" i="9"/>
  <c r="N23" i="9"/>
  <c r="N63" i="9" s="1"/>
  <c r="O23" i="9"/>
  <c r="O63" i="9" s="1"/>
  <c r="P23" i="9"/>
  <c r="Q23" i="9"/>
  <c r="R23" i="9"/>
  <c r="R63" i="9" s="1"/>
  <c r="S23" i="9"/>
  <c r="S63" i="9" s="1"/>
  <c r="L62" i="8"/>
  <c r="M62" i="8"/>
  <c r="N62" i="8"/>
  <c r="O62" i="8"/>
  <c r="P62" i="8"/>
  <c r="Q62" i="8"/>
  <c r="R62" i="8"/>
  <c r="S62" i="8"/>
  <c r="G65" i="8"/>
  <c r="G64" i="8" s="1"/>
  <c r="D65" i="8"/>
  <c r="L21" i="8"/>
  <c r="M21" i="8"/>
  <c r="N21" i="8"/>
  <c r="O21" i="8"/>
  <c r="P21" i="8"/>
  <c r="Q21" i="8"/>
  <c r="R21" i="8"/>
  <c r="S21" i="8"/>
  <c r="L52" i="7"/>
  <c r="M52" i="7"/>
  <c r="N52" i="7"/>
  <c r="O52" i="7"/>
  <c r="P52" i="7"/>
  <c r="Q52" i="7"/>
  <c r="R52" i="7"/>
  <c r="S52" i="7"/>
  <c r="L19" i="7"/>
  <c r="M19" i="7"/>
  <c r="M59" i="7" s="1"/>
  <c r="N19" i="7"/>
  <c r="O19" i="7"/>
  <c r="P19" i="7"/>
  <c r="Q19" i="7"/>
  <c r="Q59" i="7" s="1"/>
  <c r="R19" i="7"/>
  <c r="S19" i="7"/>
  <c r="G55" i="7"/>
  <c r="G54" i="7" s="1"/>
  <c r="D55" i="7"/>
  <c r="I63" i="6"/>
  <c r="J63" i="6"/>
  <c r="K63" i="6"/>
  <c r="L63" i="6"/>
  <c r="M63" i="6"/>
  <c r="N63" i="6"/>
  <c r="O63" i="6"/>
  <c r="P63" i="6"/>
  <c r="Q63" i="6"/>
  <c r="R63" i="6"/>
  <c r="S63" i="6"/>
  <c r="H63" i="6"/>
  <c r="Q57" i="11" l="1"/>
  <c r="M57" i="11"/>
  <c r="G9" i="43"/>
  <c r="Q62" i="33"/>
  <c r="L69" i="8"/>
  <c r="P69" i="16"/>
  <c r="N69" i="21"/>
  <c r="O60" i="31"/>
  <c r="O60" i="40"/>
  <c r="S59" i="7"/>
  <c r="O53" i="13"/>
  <c r="P64" i="12"/>
  <c r="L69" i="16"/>
  <c r="R69" i="21"/>
  <c r="S60" i="31"/>
  <c r="N51" i="36"/>
  <c r="K60" i="40"/>
  <c r="S60" i="40"/>
  <c r="Q53" i="13"/>
  <c r="M53" i="13"/>
  <c r="Q72" i="19"/>
  <c r="H68" i="39"/>
  <c r="L68" i="39"/>
  <c r="P68" i="39"/>
  <c r="H60" i="40"/>
  <c r="P60" i="40"/>
  <c r="G52" i="40"/>
  <c r="N59" i="7"/>
  <c r="P63" i="9"/>
  <c r="R64" i="12"/>
  <c r="N64" i="12"/>
  <c r="G47" i="38"/>
  <c r="O53" i="38"/>
  <c r="S53" i="38"/>
  <c r="I68" i="39"/>
  <c r="M68" i="39"/>
  <c r="Q68" i="39"/>
  <c r="K68" i="39"/>
  <c r="P60" i="43"/>
  <c r="S59" i="30"/>
  <c r="G19" i="46"/>
  <c r="G28" i="43"/>
  <c r="G25" i="43"/>
  <c r="G27" i="38"/>
  <c r="P53" i="13"/>
  <c r="L53" i="13"/>
  <c r="S55" i="23"/>
  <c r="O55" i="23"/>
  <c r="G19" i="40"/>
  <c r="I60" i="40"/>
  <c r="M60" i="40"/>
  <c r="Q60" i="40"/>
  <c r="G15" i="42"/>
  <c r="G23" i="42"/>
  <c r="G41" i="42"/>
  <c r="G24" i="45"/>
  <c r="G44" i="47"/>
  <c r="P65" i="10"/>
  <c r="L65" i="10"/>
  <c r="R57" i="11"/>
  <c r="N57" i="11"/>
  <c r="P57" i="11"/>
  <c r="L57" i="11"/>
  <c r="L64" i="12"/>
  <c r="N69" i="16"/>
  <c r="P60" i="31"/>
  <c r="L60" i="31"/>
  <c r="H53" i="38"/>
  <c r="S64" i="12"/>
  <c r="O64" i="12"/>
  <c r="Q69" i="16"/>
  <c r="M69" i="16"/>
  <c r="S69" i="21"/>
  <c r="O69" i="21"/>
  <c r="Q65" i="29"/>
  <c r="M65" i="29"/>
  <c r="Q60" i="31"/>
  <c r="M60" i="31"/>
  <c r="Q63" i="9"/>
  <c r="M63" i="9"/>
  <c r="R65" i="29"/>
  <c r="N65" i="29"/>
  <c r="S65" i="29"/>
  <c r="O65" i="29"/>
  <c r="R66" i="25"/>
  <c r="N66" i="25"/>
  <c r="S66" i="25"/>
  <c r="P66" i="25"/>
  <c r="L66" i="25"/>
  <c r="O66" i="25"/>
  <c r="Q69" i="21"/>
  <c r="M69" i="21"/>
  <c r="P69" i="21"/>
  <c r="L69" i="21"/>
  <c r="S69" i="16"/>
  <c r="O69" i="16"/>
  <c r="R69" i="16"/>
  <c r="S53" i="13"/>
  <c r="S57" i="11"/>
  <c r="O57" i="11"/>
  <c r="G9" i="44"/>
  <c r="G16" i="44"/>
  <c r="O65" i="10"/>
  <c r="M65" i="10"/>
  <c r="S65" i="10"/>
  <c r="G30" i="42"/>
  <c r="I66" i="42"/>
  <c r="Q66" i="42"/>
  <c r="R69" i="8"/>
  <c r="N69" i="8"/>
  <c r="S69" i="8"/>
  <c r="O69" i="8"/>
  <c r="M69" i="8"/>
  <c r="G9" i="47"/>
  <c r="G40" i="47"/>
  <c r="H58" i="47"/>
  <c r="L58" i="47"/>
  <c r="P58" i="47"/>
  <c r="R53" i="13"/>
  <c r="N53" i="13"/>
  <c r="G31" i="44"/>
  <c r="R65" i="10"/>
  <c r="N65" i="10"/>
  <c r="G46" i="41"/>
  <c r="P59" i="7"/>
  <c r="R59" i="7"/>
  <c r="L59" i="7"/>
  <c r="O59" i="7"/>
  <c r="Q55" i="23"/>
  <c r="R55" i="23"/>
  <c r="N55" i="23"/>
  <c r="P55" i="23"/>
  <c r="L55" i="23"/>
  <c r="M55" i="23"/>
  <c r="S58" i="28"/>
  <c r="S59" i="28" s="1"/>
  <c r="Q58" i="28"/>
  <c r="Q59" i="28" s="1"/>
  <c r="O58" i="28"/>
  <c r="O59" i="28" s="1"/>
  <c r="M58" i="28"/>
  <c r="M59" i="28" s="1"/>
  <c r="R58" i="28"/>
  <c r="R59" i="28" s="1"/>
  <c r="P58" i="28"/>
  <c r="P59" i="28" s="1"/>
  <c r="N58" i="28"/>
  <c r="N59" i="28" s="1"/>
  <c r="L58" i="28"/>
  <c r="L59" i="28" s="1"/>
  <c r="Q54" i="27"/>
  <c r="Q63" i="27" s="1"/>
  <c r="M54" i="27"/>
  <c r="M63" i="27" s="1"/>
  <c r="S63" i="27"/>
  <c r="O63" i="27"/>
  <c r="P54" i="27"/>
  <c r="P63" i="27" s="1"/>
  <c r="L54" i="27"/>
  <c r="L63" i="27" s="1"/>
  <c r="R63" i="27"/>
  <c r="N63" i="27"/>
  <c r="P72" i="19"/>
  <c r="G9" i="40"/>
  <c r="J68" i="39"/>
  <c r="N68" i="39"/>
  <c r="R68" i="39"/>
  <c r="O68" i="39"/>
  <c r="S68" i="39"/>
  <c r="G56" i="39"/>
  <c r="R53" i="38"/>
  <c r="K53" i="38"/>
  <c r="J53" i="38"/>
  <c r="I53" i="38"/>
  <c r="G22" i="47"/>
  <c r="G29" i="47"/>
  <c r="K58" i="47"/>
  <c r="O58" i="47"/>
  <c r="S58" i="47"/>
  <c r="J58" i="47"/>
  <c r="N58" i="47"/>
  <c r="R58" i="47"/>
  <c r="I58" i="47"/>
  <c r="M58" i="47"/>
  <c r="Q58" i="47"/>
  <c r="G35" i="47"/>
  <c r="G27" i="46"/>
  <c r="G9" i="46"/>
  <c r="H63" i="46"/>
  <c r="L63" i="46"/>
  <c r="I63" i="46"/>
  <c r="M63" i="46"/>
  <c r="Q63" i="46"/>
  <c r="G35" i="46"/>
  <c r="G54" i="46"/>
  <c r="K63" i="46"/>
  <c r="O63" i="46"/>
  <c r="S63" i="46"/>
  <c r="G45" i="46"/>
  <c r="G50" i="46"/>
  <c r="J63" i="46"/>
  <c r="N63" i="46"/>
  <c r="R63" i="46"/>
  <c r="Q52" i="45"/>
  <c r="H52" i="45"/>
  <c r="L52" i="45"/>
  <c r="P52" i="45"/>
  <c r="I52" i="45"/>
  <c r="M52" i="45"/>
  <c r="K52" i="45"/>
  <c r="O52" i="45"/>
  <c r="S52" i="45"/>
  <c r="G9" i="45"/>
  <c r="J52" i="45"/>
  <c r="N52" i="45"/>
  <c r="R52" i="45"/>
  <c r="G35" i="45"/>
  <c r="G24" i="44"/>
  <c r="G40" i="44"/>
  <c r="G48" i="44"/>
  <c r="G46" i="43"/>
  <c r="H60" i="43"/>
  <c r="G38" i="43"/>
  <c r="M60" i="43"/>
  <c r="L60" i="43"/>
  <c r="K60" i="43"/>
  <c r="O60" i="43"/>
  <c r="S60" i="43"/>
  <c r="J60" i="43"/>
  <c r="N60" i="43"/>
  <c r="R60" i="43"/>
  <c r="I60" i="43"/>
  <c r="Q60" i="43"/>
  <c r="M66" i="42"/>
  <c r="G51" i="42"/>
  <c r="J66" i="42"/>
  <c r="N66" i="42"/>
  <c r="R66" i="42"/>
  <c r="H66" i="42"/>
  <c r="L66" i="42"/>
  <c r="P66" i="42"/>
  <c r="G9" i="42"/>
  <c r="K66" i="42"/>
  <c r="O66" i="42"/>
  <c r="S66" i="42"/>
  <c r="G38" i="41"/>
  <c r="G9" i="41"/>
  <c r="G21" i="41"/>
  <c r="G28" i="41"/>
  <c r="G30" i="40"/>
  <c r="G41" i="40"/>
  <c r="G48" i="40"/>
  <c r="G27" i="40"/>
  <c r="G25" i="39"/>
  <c r="G47" i="39"/>
  <c r="G9" i="39"/>
  <c r="G11" i="38"/>
  <c r="G23" i="38"/>
  <c r="G43" i="38"/>
  <c r="G15" i="38"/>
  <c r="G37" i="39"/>
  <c r="G21" i="39"/>
  <c r="G36" i="38"/>
  <c r="Q69" i="8"/>
  <c r="P69" i="8"/>
  <c r="L72" i="19"/>
  <c r="M72" i="19"/>
  <c r="S72" i="19"/>
  <c r="O72" i="19"/>
  <c r="R72" i="19"/>
  <c r="N72" i="19"/>
  <c r="G60" i="6"/>
  <c r="G59" i="6" s="1"/>
  <c r="D60" i="6"/>
  <c r="E61" i="47" l="1"/>
  <c r="G58" i="47" s="1"/>
  <c r="E63" i="43"/>
  <c r="G60" i="43" s="1"/>
  <c r="E69" i="42"/>
  <c r="G66" i="42" s="1"/>
  <c r="E55" i="45"/>
  <c r="G52" i="45" s="1"/>
  <c r="E56" i="38"/>
  <c r="G53" i="38" s="1"/>
  <c r="E63" i="44"/>
  <c r="G60" i="44" s="1"/>
  <c r="E71" i="39"/>
  <c r="G68" i="39" s="1"/>
  <c r="E58" i="41"/>
  <c r="G55" i="41" s="1"/>
  <c r="E63" i="40"/>
  <c r="G60" i="40" s="1"/>
  <c r="E66" i="46"/>
  <c r="G63" i="46" s="1"/>
  <c r="I70" i="5"/>
  <c r="J70" i="5"/>
  <c r="K70" i="5"/>
  <c r="L70" i="5"/>
  <c r="M70" i="5"/>
  <c r="N70" i="5"/>
  <c r="O70" i="5"/>
  <c r="P70" i="5"/>
  <c r="Q70" i="5"/>
  <c r="R70" i="5"/>
  <c r="S70" i="5"/>
  <c r="H70" i="5"/>
  <c r="I64" i="5"/>
  <c r="J64" i="5"/>
  <c r="K64" i="5"/>
  <c r="L64" i="5"/>
  <c r="M64" i="5"/>
  <c r="N64" i="5"/>
  <c r="O64" i="5"/>
  <c r="P64" i="5"/>
  <c r="Q64" i="5"/>
  <c r="R64" i="5"/>
  <c r="S64" i="5"/>
  <c r="H64" i="5"/>
  <c r="L19" i="5"/>
  <c r="M19" i="5"/>
  <c r="M71" i="5" s="1"/>
  <c r="N19" i="5"/>
  <c r="O19" i="5"/>
  <c r="P19" i="5"/>
  <c r="Q19" i="5"/>
  <c r="Q71" i="5" s="1"/>
  <c r="R19" i="5"/>
  <c r="S19" i="5"/>
  <c r="L57" i="6"/>
  <c r="M57" i="6"/>
  <c r="N57" i="6"/>
  <c r="O57" i="6"/>
  <c r="P57" i="6"/>
  <c r="Q57" i="6"/>
  <c r="R57" i="6"/>
  <c r="S57" i="6"/>
  <c r="L25" i="6"/>
  <c r="L64" i="6" s="1"/>
  <c r="M25" i="6"/>
  <c r="M64" i="6" s="1"/>
  <c r="N25" i="6"/>
  <c r="N64" i="6" s="1"/>
  <c r="O25" i="6"/>
  <c r="O64" i="6" s="1"/>
  <c r="P25" i="6"/>
  <c r="Q25" i="6"/>
  <c r="Q64" i="6" s="1"/>
  <c r="R25" i="6"/>
  <c r="R64" i="6" s="1"/>
  <c r="S25" i="6"/>
  <c r="S64" i="6" s="1"/>
  <c r="I58" i="4"/>
  <c r="J58" i="4"/>
  <c r="K58" i="4"/>
  <c r="L58" i="4"/>
  <c r="M58" i="4"/>
  <c r="N58" i="4"/>
  <c r="O58" i="4"/>
  <c r="P58" i="4"/>
  <c r="Q58" i="4"/>
  <c r="R58" i="4"/>
  <c r="S58" i="4"/>
  <c r="H58" i="4"/>
  <c r="G51" i="4"/>
  <c r="G50" i="4" s="1"/>
  <c r="D51" i="4"/>
  <c r="M48" i="4"/>
  <c r="N48" i="4"/>
  <c r="O48" i="4"/>
  <c r="P48" i="4"/>
  <c r="Q48" i="4"/>
  <c r="R48" i="4"/>
  <c r="S48" i="4"/>
  <c r="L48" i="4"/>
  <c r="M21" i="4"/>
  <c r="N21" i="4"/>
  <c r="O21" i="4"/>
  <c r="P21" i="4"/>
  <c r="Q21" i="4"/>
  <c r="R21" i="4"/>
  <c r="S21" i="4"/>
  <c r="L21" i="4"/>
  <c r="G22" i="18"/>
  <c r="G20" i="16"/>
  <c r="D20" i="16"/>
  <c r="G27" i="7"/>
  <c r="D27" i="7"/>
  <c r="G26" i="7"/>
  <c r="D26" i="7"/>
  <c r="G25" i="7"/>
  <c r="D25" i="7"/>
  <c r="G24" i="7"/>
  <c r="D24" i="7"/>
  <c r="G23" i="7"/>
  <c r="D23" i="7"/>
  <c r="G22" i="7"/>
  <c r="D22" i="7"/>
  <c r="G24" i="5"/>
  <c r="D24" i="5"/>
  <c r="G23" i="5"/>
  <c r="D23" i="5"/>
  <c r="G22" i="5"/>
  <c r="D22" i="5"/>
  <c r="G31" i="4"/>
  <c r="D31" i="4"/>
  <c r="G30" i="4"/>
  <c r="D30" i="4"/>
  <c r="G29" i="4"/>
  <c r="D29" i="4"/>
  <c r="G28" i="4"/>
  <c r="D28" i="4"/>
  <c r="G27" i="4"/>
  <c r="D27" i="4"/>
  <c r="G26" i="4"/>
  <c r="D26" i="4"/>
  <c r="G25" i="4"/>
  <c r="D25" i="4"/>
  <c r="G24" i="4"/>
  <c r="D24" i="4"/>
  <c r="G36" i="5"/>
  <c r="D36" i="5"/>
  <c r="G35" i="5"/>
  <c r="D35" i="5"/>
  <c r="G34" i="5"/>
  <c r="D34" i="5"/>
  <c r="G33" i="5"/>
  <c r="D33" i="5"/>
  <c r="G32" i="5"/>
  <c r="D32" i="5"/>
  <c r="G31" i="5"/>
  <c r="D31" i="5"/>
  <c r="G30" i="5"/>
  <c r="D30" i="5"/>
  <c r="G29" i="5"/>
  <c r="D29" i="5"/>
  <c r="G28" i="5"/>
  <c r="D28" i="5"/>
  <c r="G27" i="5"/>
  <c r="D27" i="5"/>
  <c r="G26" i="5"/>
  <c r="D26" i="5"/>
  <c r="D38" i="5"/>
  <c r="G38" i="5"/>
  <c r="D39" i="5"/>
  <c r="G39" i="5"/>
  <c r="S59" i="4" l="1"/>
  <c r="O59" i="4"/>
  <c r="R71" i="5"/>
  <c r="N71" i="5"/>
  <c r="R59" i="4"/>
  <c r="N59" i="4"/>
  <c r="O71" i="5"/>
  <c r="P71" i="5"/>
  <c r="L71" i="5"/>
  <c r="S71" i="5"/>
  <c r="L59" i="4"/>
  <c r="M59" i="4"/>
  <c r="P64" i="6"/>
  <c r="P59" i="4"/>
  <c r="Q59" i="4"/>
  <c r="G21" i="7"/>
  <c r="G23" i="4"/>
  <c r="G21" i="5"/>
  <c r="G25" i="5"/>
  <c r="K50" i="36" l="1"/>
  <c r="J50" i="36"/>
  <c r="I50" i="36"/>
  <c r="H50" i="36"/>
  <c r="G49" i="36"/>
  <c r="G48" i="36" s="1"/>
  <c r="D49" i="36"/>
  <c r="G47" i="36"/>
  <c r="D47" i="36"/>
  <c r="G46" i="36"/>
  <c r="D46" i="36"/>
  <c r="G45" i="36"/>
  <c r="D45" i="36"/>
  <c r="G43" i="36"/>
  <c r="D43" i="36"/>
  <c r="G42" i="36"/>
  <c r="D42" i="36"/>
  <c r="G41" i="36"/>
  <c r="D41" i="36"/>
  <c r="G40" i="36"/>
  <c r="D40" i="36"/>
  <c r="G39" i="36"/>
  <c r="D39" i="36"/>
  <c r="G38" i="36"/>
  <c r="D38" i="36"/>
  <c r="G37" i="36"/>
  <c r="D37" i="36"/>
  <c r="G36" i="36"/>
  <c r="D36" i="36"/>
  <c r="G35" i="36"/>
  <c r="D35" i="36"/>
  <c r="G34" i="36"/>
  <c r="D34" i="36"/>
  <c r="G33" i="36"/>
  <c r="D33" i="36"/>
  <c r="G31" i="36"/>
  <c r="D31" i="36"/>
  <c r="G30" i="36"/>
  <c r="D30" i="36"/>
  <c r="G29" i="36"/>
  <c r="D29" i="36"/>
  <c r="G28" i="36"/>
  <c r="D28" i="36"/>
  <c r="G27" i="36"/>
  <c r="D27" i="36"/>
  <c r="G25" i="36"/>
  <c r="D25" i="36"/>
  <c r="G24" i="36"/>
  <c r="D24" i="36"/>
  <c r="G23" i="36"/>
  <c r="D23" i="36"/>
  <c r="G22" i="36"/>
  <c r="D22" i="36"/>
  <c r="G21" i="36"/>
  <c r="D21" i="36"/>
  <c r="K18" i="36"/>
  <c r="J18" i="36"/>
  <c r="I18" i="36"/>
  <c r="H18" i="36"/>
  <c r="G17" i="36"/>
  <c r="G16" i="36" s="1"/>
  <c r="D17" i="36"/>
  <c r="G15" i="36"/>
  <c r="G14" i="36" s="1"/>
  <c r="D15" i="36"/>
  <c r="G13" i="36"/>
  <c r="D13" i="36"/>
  <c r="G12" i="36"/>
  <c r="D12" i="36"/>
  <c r="G11" i="36"/>
  <c r="D11" i="36"/>
  <c r="G10" i="36"/>
  <c r="D10" i="36"/>
  <c r="D42" i="35"/>
  <c r="D43" i="35"/>
  <c r="G42" i="35"/>
  <c r="G40" i="35"/>
  <c r="G39" i="35"/>
  <c r="G38" i="35"/>
  <c r="G37" i="35"/>
  <c r="D37" i="35"/>
  <c r="D38" i="35"/>
  <c r="D39" i="35"/>
  <c r="G36" i="35"/>
  <c r="G35" i="35"/>
  <c r="D35" i="35"/>
  <c r="D36" i="35"/>
  <c r="D40" i="35"/>
  <c r="D41" i="35"/>
  <c r="G63" i="35"/>
  <c r="G62" i="35" s="1"/>
  <c r="D63" i="35"/>
  <c r="K58" i="35"/>
  <c r="J58" i="35"/>
  <c r="I58" i="35"/>
  <c r="H58" i="35"/>
  <c r="G57" i="35"/>
  <c r="G56" i="35" s="1"/>
  <c r="D57" i="35"/>
  <c r="G55" i="35"/>
  <c r="D55" i="35"/>
  <c r="G54" i="35"/>
  <c r="D54" i="35"/>
  <c r="G53" i="35"/>
  <c r="D53" i="35"/>
  <c r="G52" i="35"/>
  <c r="D52" i="35"/>
  <c r="G51" i="35"/>
  <c r="D51" i="35"/>
  <c r="G50" i="35"/>
  <c r="D50" i="35"/>
  <c r="G49" i="35"/>
  <c r="D49" i="35"/>
  <c r="G47" i="35"/>
  <c r="D47" i="35"/>
  <c r="G46" i="35"/>
  <c r="D46" i="35"/>
  <c r="G45" i="35"/>
  <c r="D45" i="35"/>
  <c r="G43" i="35"/>
  <c r="G41" i="35"/>
  <c r="G34" i="35"/>
  <c r="D34" i="35"/>
  <c r="G33" i="35"/>
  <c r="D33" i="35"/>
  <c r="G31" i="35"/>
  <c r="D31" i="35"/>
  <c r="G30" i="35"/>
  <c r="D30" i="35"/>
  <c r="G29" i="35"/>
  <c r="D29" i="35"/>
  <c r="G28" i="35"/>
  <c r="D28" i="35"/>
  <c r="G27" i="35"/>
  <c r="D27" i="35"/>
  <c r="G25" i="35"/>
  <c r="D25" i="35"/>
  <c r="G24" i="35"/>
  <c r="D24" i="35"/>
  <c r="G23" i="35"/>
  <c r="D23" i="35"/>
  <c r="G22" i="35"/>
  <c r="D22" i="35"/>
  <c r="G21" i="35"/>
  <c r="D21" i="35"/>
  <c r="K18" i="35"/>
  <c r="J18" i="35"/>
  <c r="I18" i="35"/>
  <c r="H18" i="35"/>
  <c r="G17" i="35"/>
  <c r="G16" i="35" s="1"/>
  <c r="D17" i="35"/>
  <c r="G15" i="35"/>
  <c r="G14" i="35" s="1"/>
  <c r="D15" i="35"/>
  <c r="G13" i="35"/>
  <c r="D13" i="35"/>
  <c r="G12" i="35"/>
  <c r="D12" i="35"/>
  <c r="G11" i="35"/>
  <c r="D11" i="35"/>
  <c r="G10" i="35"/>
  <c r="D10" i="35"/>
  <c r="K57" i="34"/>
  <c r="J57" i="34"/>
  <c r="I57" i="34"/>
  <c r="H57" i="34"/>
  <c r="G56" i="34"/>
  <c r="G55" i="34" s="1"/>
  <c r="D56" i="34"/>
  <c r="G54" i="34"/>
  <c r="G53" i="34" s="1"/>
  <c r="D54" i="34"/>
  <c r="G52" i="34"/>
  <c r="D52" i="34"/>
  <c r="G51" i="34"/>
  <c r="D51" i="34"/>
  <c r="G49" i="34"/>
  <c r="D49" i="34"/>
  <c r="G48" i="34"/>
  <c r="D48" i="34"/>
  <c r="G47" i="34"/>
  <c r="D47" i="34"/>
  <c r="G45" i="34"/>
  <c r="D45" i="34"/>
  <c r="G44" i="34"/>
  <c r="D44" i="34"/>
  <c r="G43" i="34"/>
  <c r="D43" i="34"/>
  <c r="G42" i="34"/>
  <c r="D42" i="34"/>
  <c r="G40" i="34"/>
  <c r="D40" i="34"/>
  <c r="G39" i="34"/>
  <c r="D39" i="34"/>
  <c r="G38" i="34"/>
  <c r="D38" i="34"/>
  <c r="G37" i="34"/>
  <c r="D37" i="34"/>
  <c r="G36" i="34"/>
  <c r="D36" i="34"/>
  <c r="G35" i="34"/>
  <c r="D35" i="34"/>
  <c r="G34" i="34"/>
  <c r="D34" i="34"/>
  <c r="G33" i="34"/>
  <c r="D33" i="34"/>
  <c r="G32" i="34"/>
  <c r="D32" i="34"/>
  <c r="G30" i="34"/>
  <c r="D30" i="34"/>
  <c r="G29" i="34"/>
  <c r="D29" i="34"/>
  <c r="G28" i="34"/>
  <c r="D28" i="34"/>
  <c r="G27" i="34"/>
  <c r="D27" i="34"/>
  <c r="G26" i="34"/>
  <c r="D26" i="34"/>
  <c r="B24" i="34"/>
  <c r="K23" i="34"/>
  <c r="K58" i="34" s="1"/>
  <c r="J23" i="34"/>
  <c r="J58" i="34" s="1"/>
  <c r="I23" i="34"/>
  <c r="H23" i="34"/>
  <c r="G22" i="34"/>
  <c r="G21" i="34" s="1"/>
  <c r="D22" i="34"/>
  <c r="D21" i="34"/>
  <c r="G20" i="34"/>
  <c r="D20" i="34"/>
  <c r="G19" i="34"/>
  <c r="D19" i="34"/>
  <c r="G18" i="34"/>
  <c r="D18" i="34"/>
  <c r="D17" i="34"/>
  <c r="G16" i="34"/>
  <c r="G15" i="34" s="1"/>
  <c r="D16" i="34"/>
  <c r="G14" i="34"/>
  <c r="D14" i="34"/>
  <c r="G13" i="34"/>
  <c r="D13" i="34"/>
  <c r="G12" i="34"/>
  <c r="D12" i="34"/>
  <c r="G11" i="34"/>
  <c r="D11" i="34"/>
  <c r="G10" i="34"/>
  <c r="D10" i="34"/>
  <c r="G27" i="33"/>
  <c r="G60" i="33"/>
  <c r="G59" i="33" s="1"/>
  <c r="D60" i="33"/>
  <c r="K53" i="33"/>
  <c r="J53" i="33"/>
  <c r="I53" i="33"/>
  <c r="H53" i="33"/>
  <c r="G52" i="33"/>
  <c r="G51" i="33" s="1"/>
  <c r="D52" i="33"/>
  <c r="G50" i="33"/>
  <c r="D50" i="33"/>
  <c r="G49" i="33"/>
  <c r="D49" i="33"/>
  <c r="G47" i="33"/>
  <c r="D47" i="33"/>
  <c r="G46" i="33"/>
  <c r="D46" i="33"/>
  <c r="G45" i="33"/>
  <c r="D45" i="33"/>
  <c r="G43" i="33"/>
  <c r="D43" i="33"/>
  <c r="G42" i="33"/>
  <c r="G41" i="33"/>
  <c r="D41" i="33"/>
  <c r="G40" i="33"/>
  <c r="D40" i="33"/>
  <c r="G38" i="33"/>
  <c r="D38" i="33"/>
  <c r="G37" i="33"/>
  <c r="D37" i="33"/>
  <c r="G36" i="33"/>
  <c r="D36" i="33"/>
  <c r="G35" i="33"/>
  <c r="D35" i="33"/>
  <c r="G34" i="33"/>
  <c r="D34" i="33"/>
  <c r="G33" i="33"/>
  <c r="D33" i="33"/>
  <c r="G32" i="33"/>
  <c r="D32" i="33"/>
  <c r="G31" i="33"/>
  <c r="D31" i="33"/>
  <c r="G30" i="33"/>
  <c r="D30" i="33"/>
  <c r="G28" i="33"/>
  <c r="D28" i="33"/>
  <c r="D27" i="33"/>
  <c r="G26" i="33"/>
  <c r="D26" i="33"/>
  <c r="G25" i="33"/>
  <c r="D25" i="33"/>
  <c r="G24" i="33"/>
  <c r="D24" i="33"/>
  <c r="B22" i="33"/>
  <c r="K21" i="33"/>
  <c r="J21" i="33"/>
  <c r="I21" i="33"/>
  <c r="H21" i="33"/>
  <c r="G20" i="33"/>
  <c r="G19" i="33" s="1"/>
  <c r="D20" i="33"/>
  <c r="D19" i="33"/>
  <c r="G18" i="33"/>
  <c r="D18" i="33"/>
  <c r="G17" i="33"/>
  <c r="D17" i="33"/>
  <c r="G16" i="33"/>
  <c r="D16" i="33"/>
  <c r="D15" i="33"/>
  <c r="G14" i="33"/>
  <c r="D14" i="33"/>
  <c r="G13" i="33"/>
  <c r="D13" i="33"/>
  <c r="G12" i="33"/>
  <c r="D12" i="33"/>
  <c r="G11" i="33"/>
  <c r="D11" i="33"/>
  <c r="G10" i="33"/>
  <c r="D10" i="33"/>
  <c r="G50" i="34" l="1"/>
  <c r="I58" i="34"/>
  <c r="H51" i="36"/>
  <c r="H58" i="34"/>
  <c r="I51" i="36"/>
  <c r="J51" i="36"/>
  <c r="K51" i="36"/>
  <c r="I65" i="35"/>
  <c r="G20" i="36"/>
  <c r="K65" i="35"/>
  <c r="J65" i="35"/>
  <c r="H65" i="35"/>
  <c r="K62" i="33"/>
  <c r="H62" i="33"/>
  <c r="G44" i="36"/>
  <c r="G32" i="36"/>
  <c r="G26" i="36"/>
  <c r="G48" i="35"/>
  <c r="G44" i="35"/>
  <c r="G31" i="34"/>
  <c r="G17" i="34"/>
  <c r="G9" i="34"/>
  <c r="G44" i="33"/>
  <c r="G39" i="33"/>
  <c r="G9" i="33"/>
  <c r="G9" i="36"/>
  <c r="G20" i="35"/>
  <c r="G26" i="35"/>
  <c r="G32" i="35"/>
  <c r="G9" i="35"/>
  <c r="G46" i="34"/>
  <c r="G41" i="34"/>
  <c r="G25" i="34"/>
  <c r="G48" i="33"/>
  <c r="J62" i="33"/>
  <c r="G15" i="33"/>
  <c r="I62" i="33"/>
  <c r="G29" i="33"/>
  <c r="G23" i="33"/>
  <c r="K55" i="32"/>
  <c r="J55" i="32"/>
  <c r="I55" i="32"/>
  <c r="H55" i="32"/>
  <c r="G54" i="32"/>
  <c r="G53" i="32" s="1"/>
  <c r="D54" i="32"/>
  <c r="G52" i="32"/>
  <c r="G51" i="32" s="1"/>
  <c r="D52" i="32"/>
  <c r="G50" i="32"/>
  <c r="D50" i="32"/>
  <c r="G49" i="32"/>
  <c r="D49" i="32"/>
  <c r="G47" i="32"/>
  <c r="D47" i="32"/>
  <c r="G46" i="32"/>
  <c r="D46" i="32"/>
  <c r="G45" i="32"/>
  <c r="D45" i="32"/>
  <c r="G44" i="32"/>
  <c r="D44" i="32"/>
  <c r="G43" i="32"/>
  <c r="D43" i="32"/>
  <c r="G42" i="32"/>
  <c r="D42" i="32"/>
  <c r="G41" i="32"/>
  <c r="D41" i="32"/>
  <c r="G40" i="32"/>
  <c r="D40" i="32"/>
  <c r="G38" i="32"/>
  <c r="D38" i="32"/>
  <c r="G37" i="32"/>
  <c r="D37" i="32"/>
  <c r="G36" i="32"/>
  <c r="D36" i="32"/>
  <c r="G35" i="32"/>
  <c r="D35" i="32"/>
  <c r="G34" i="32"/>
  <c r="D34" i="32"/>
  <c r="G33" i="32"/>
  <c r="D33" i="32"/>
  <c r="G32" i="32"/>
  <c r="D32" i="32"/>
  <c r="G31" i="32"/>
  <c r="D31" i="32"/>
  <c r="G30" i="32"/>
  <c r="D30" i="32"/>
  <c r="G29" i="32"/>
  <c r="D29" i="32"/>
  <c r="K26" i="32"/>
  <c r="J26" i="32"/>
  <c r="J56" i="32" s="1"/>
  <c r="I26" i="32"/>
  <c r="I56" i="32" s="1"/>
  <c r="H26" i="32"/>
  <c r="H56" i="32" s="1"/>
  <c r="G25" i="32"/>
  <c r="G24" i="32" s="1"/>
  <c r="D25" i="32"/>
  <c r="G23" i="32"/>
  <c r="D23" i="32"/>
  <c r="G22" i="32"/>
  <c r="D22" i="32"/>
  <c r="G21" i="32"/>
  <c r="D21" i="32"/>
  <c r="G19" i="32"/>
  <c r="D19" i="32"/>
  <c r="G18" i="32"/>
  <c r="D18" i="32"/>
  <c r="G17" i="32"/>
  <c r="D17" i="32"/>
  <c r="G16" i="32"/>
  <c r="D16" i="32"/>
  <c r="G15" i="32"/>
  <c r="D15" i="32"/>
  <c r="G14" i="32"/>
  <c r="D14" i="32"/>
  <c r="G13" i="32"/>
  <c r="D13" i="32"/>
  <c r="G12" i="32"/>
  <c r="D12" i="32"/>
  <c r="G11" i="32"/>
  <c r="D11" i="32"/>
  <c r="G10" i="32"/>
  <c r="D10" i="32"/>
  <c r="E61" i="34" l="1"/>
  <c r="G58" i="34" s="1"/>
  <c r="G48" i="32"/>
  <c r="E54" i="36"/>
  <c r="G51" i="36" s="1"/>
  <c r="E65" i="33"/>
  <c r="G62" i="33" s="1"/>
  <c r="E68" i="35"/>
  <c r="G65" i="35" s="1"/>
  <c r="K56" i="32"/>
  <c r="G20" i="32"/>
  <c r="G9" i="32"/>
  <c r="G28" i="32"/>
  <c r="G39" i="32"/>
  <c r="G18" i="31"/>
  <c r="D18" i="31"/>
  <c r="G12" i="31"/>
  <c r="D12" i="31"/>
  <c r="G49" i="31"/>
  <c r="D49" i="31"/>
  <c r="H53" i="31"/>
  <c r="I53" i="31"/>
  <c r="J53" i="31"/>
  <c r="K53" i="31"/>
  <c r="G58" i="31"/>
  <c r="G57" i="31" s="1"/>
  <c r="D58" i="31"/>
  <c r="G52" i="31"/>
  <c r="G51" i="31" s="1"/>
  <c r="D52" i="31"/>
  <c r="G50" i="31"/>
  <c r="D50" i="31"/>
  <c r="G47" i="31"/>
  <c r="D47" i="31"/>
  <c r="G46" i="31"/>
  <c r="D46" i="31"/>
  <c r="G45" i="31"/>
  <c r="D45" i="31"/>
  <c r="G44" i="31"/>
  <c r="D44" i="31"/>
  <c r="G43" i="31"/>
  <c r="D43" i="31"/>
  <c r="G42" i="31"/>
  <c r="D42" i="31"/>
  <c r="G41" i="31"/>
  <c r="D41" i="31"/>
  <c r="G40" i="31"/>
  <c r="D40" i="31"/>
  <c r="G38" i="31"/>
  <c r="D38" i="31"/>
  <c r="G37" i="31"/>
  <c r="D37" i="31"/>
  <c r="G36" i="31"/>
  <c r="D36" i="31"/>
  <c r="G35" i="31"/>
  <c r="D35" i="31"/>
  <c r="G34" i="31"/>
  <c r="D34" i="31"/>
  <c r="G33" i="31"/>
  <c r="D33" i="31"/>
  <c r="G32" i="31"/>
  <c r="D32" i="31"/>
  <c r="G31" i="31"/>
  <c r="D31" i="31"/>
  <c r="G30" i="31"/>
  <c r="D30" i="31"/>
  <c r="G29" i="31"/>
  <c r="D29" i="31"/>
  <c r="K26" i="31"/>
  <c r="J26" i="31"/>
  <c r="I26" i="31"/>
  <c r="H26" i="31"/>
  <c r="G25" i="31"/>
  <c r="G24" i="31" s="1"/>
  <c r="D25" i="31"/>
  <c r="G23" i="31"/>
  <c r="D23" i="31"/>
  <c r="G22" i="31"/>
  <c r="D22" i="31"/>
  <c r="G21" i="31"/>
  <c r="D21" i="31"/>
  <c r="G19" i="31"/>
  <c r="D19" i="31"/>
  <c r="G17" i="31"/>
  <c r="D17" i="31"/>
  <c r="G16" i="31"/>
  <c r="D16" i="31"/>
  <c r="G15" i="31"/>
  <c r="D15" i="31"/>
  <c r="G14" i="31"/>
  <c r="D14" i="31"/>
  <c r="G13" i="31"/>
  <c r="D13" i="31"/>
  <c r="G11" i="31"/>
  <c r="D11" i="31"/>
  <c r="G10" i="31"/>
  <c r="D10" i="31"/>
  <c r="E59" i="32" l="1"/>
  <c r="G56" i="32" s="1"/>
  <c r="J60" i="31"/>
  <c r="G48" i="31"/>
  <c r="H60" i="31"/>
  <c r="G39" i="31"/>
  <c r="G9" i="31"/>
  <c r="G20" i="31"/>
  <c r="I60" i="31"/>
  <c r="G28" i="31"/>
  <c r="K60" i="31"/>
  <c r="K58" i="30"/>
  <c r="J58" i="30"/>
  <c r="I58" i="30"/>
  <c r="H58" i="30"/>
  <c r="G57" i="30"/>
  <c r="G56" i="30" s="1"/>
  <c r="D57" i="30"/>
  <c r="G55" i="30"/>
  <c r="G54" i="30" s="1"/>
  <c r="D55" i="30"/>
  <c r="G53" i="30"/>
  <c r="G52" i="30" s="1"/>
  <c r="D53" i="30"/>
  <c r="G51" i="30"/>
  <c r="G50" i="30" s="1"/>
  <c r="D51" i="30"/>
  <c r="G49" i="30"/>
  <c r="D49" i="30"/>
  <c r="G48" i="30"/>
  <c r="D48" i="30"/>
  <c r="G47" i="30"/>
  <c r="D47" i="30"/>
  <c r="G46" i="30"/>
  <c r="D46" i="30"/>
  <c r="G45" i="30"/>
  <c r="D45" i="30"/>
  <c r="G44" i="30"/>
  <c r="D44" i="30"/>
  <c r="G43" i="30"/>
  <c r="D43" i="30"/>
  <c r="G42" i="30"/>
  <c r="D42" i="30"/>
  <c r="G41" i="30"/>
  <c r="D41" i="30"/>
  <c r="G39" i="30"/>
  <c r="D39" i="30"/>
  <c r="G38" i="30"/>
  <c r="D38" i="30"/>
  <c r="G37" i="30"/>
  <c r="D37" i="30"/>
  <c r="G36" i="30"/>
  <c r="D36" i="30"/>
  <c r="G35" i="30"/>
  <c r="D35" i="30"/>
  <c r="G34" i="30"/>
  <c r="D34" i="30"/>
  <c r="G33" i="30"/>
  <c r="D33" i="30"/>
  <c r="G32" i="30"/>
  <c r="D32" i="30"/>
  <c r="G30" i="30"/>
  <c r="D30" i="30"/>
  <c r="G29" i="30"/>
  <c r="D29" i="30"/>
  <c r="G28" i="30"/>
  <c r="D28" i="30"/>
  <c r="G27" i="30"/>
  <c r="D27" i="30"/>
  <c r="G26" i="30"/>
  <c r="D26" i="30"/>
  <c r="G25" i="30"/>
  <c r="D25" i="30"/>
  <c r="G24" i="30"/>
  <c r="D24" i="30"/>
  <c r="B22" i="30"/>
  <c r="K21" i="30"/>
  <c r="J21" i="30"/>
  <c r="I21" i="30"/>
  <c r="I59" i="30" s="1"/>
  <c r="H21" i="30"/>
  <c r="G20" i="30"/>
  <c r="G19" i="30" s="1"/>
  <c r="D20" i="30"/>
  <c r="G18" i="30"/>
  <c r="D18" i="30"/>
  <c r="G17" i="30"/>
  <c r="D17" i="30"/>
  <c r="G16" i="30"/>
  <c r="D16" i="30"/>
  <c r="G14" i="30"/>
  <c r="D14" i="30"/>
  <c r="G13" i="30"/>
  <c r="D13" i="30"/>
  <c r="G12" i="30"/>
  <c r="D12" i="30"/>
  <c r="G11" i="30"/>
  <c r="D11" i="30"/>
  <c r="G10" i="30"/>
  <c r="D10" i="30"/>
  <c r="G50" i="29"/>
  <c r="D50" i="29"/>
  <c r="G51" i="29"/>
  <c r="D51" i="29"/>
  <c r="J59" i="30" l="1"/>
  <c r="H59" i="30"/>
  <c r="E63" i="31"/>
  <c r="G60" i="31" s="1"/>
  <c r="K59" i="30"/>
  <c r="G23" i="30"/>
  <c r="G9" i="30"/>
  <c r="G15" i="30"/>
  <c r="G31" i="30"/>
  <c r="G40" i="30"/>
  <c r="D44" i="29"/>
  <c r="G31" i="29"/>
  <c r="D31" i="29"/>
  <c r="G30" i="29"/>
  <c r="D30" i="29"/>
  <c r="E62" i="30" l="1"/>
  <c r="G59" i="30" s="1"/>
  <c r="J64" i="29"/>
  <c r="I64" i="29"/>
  <c r="H64" i="29"/>
  <c r="G63" i="29"/>
  <c r="G62" i="29" s="1"/>
  <c r="D63" i="29"/>
  <c r="K56" i="29"/>
  <c r="J56" i="29"/>
  <c r="I56" i="29"/>
  <c r="H56" i="29"/>
  <c r="G55" i="29"/>
  <c r="G54" i="29" s="1"/>
  <c r="D55" i="29"/>
  <c r="G53" i="29"/>
  <c r="G52" i="29" s="1"/>
  <c r="D53" i="29"/>
  <c r="G49" i="29"/>
  <c r="D49" i="29"/>
  <c r="G48" i="29"/>
  <c r="D48" i="29"/>
  <c r="G47" i="29"/>
  <c r="D47" i="29"/>
  <c r="G46" i="29"/>
  <c r="D46" i="29"/>
  <c r="G45" i="29"/>
  <c r="D45" i="29"/>
  <c r="G44" i="29"/>
  <c r="G43" i="29"/>
  <c r="D43" i="29"/>
  <c r="G41" i="29"/>
  <c r="D41" i="29"/>
  <c r="G40" i="29"/>
  <c r="D40" i="29"/>
  <c r="G39" i="29"/>
  <c r="D39" i="29"/>
  <c r="G38" i="29"/>
  <c r="D38" i="29"/>
  <c r="G37" i="29"/>
  <c r="D37" i="29"/>
  <c r="G36" i="29"/>
  <c r="D36" i="29"/>
  <c r="G35" i="29"/>
  <c r="D35" i="29"/>
  <c r="G34" i="29"/>
  <c r="D34" i="29"/>
  <c r="G32" i="29"/>
  <c r="D32" i="29"/>
  <c r="G29" i="29"/>
  <c r="D29" i="29"/>
  <c r="G28" i="29"/>
  <c r="D28" i="29"/>
  <c r="G27" i="29"/>
  <c r="D27" i="29"/>
  <c r="G26" i="29"/>
  <c r="D26" i="29"/>
  <c r="B24" i="29"/>
  <c r="K23" i="29"/>
  <c r="J23" i="29"/>
  <c r="I23" i="29"/>
  <c r="H23" i="29"/>
  <c r="G22" i="29"/>
  <c r="G21" i="29" s="1"/>
  <c r="D22" i="29"/>
  <c r="G18" i="29"/>
  <c r="D18" i="29"/>
  <c r="G17" i="29"/>
  <c r="D17" i="29"/>
  <c r="G16" i="29"/>
  <c r="D16" i="29"/>
  <c r="G14" i="29"/>
  <c r="D14" i="29"/>
  <c r="G13" i="29"/>
  <c r="D13" i="29"/>
  <c r="G12" i="29"/>
  <c r="D12" i="29"/>
  <c r="G11" i="29"/>
  <c r="D11" i="29"/>
  <c r="G10" i="29"/>
  <c r="D10" i="29"/>
  <c r="H58" i="28"/>
  <c r="G57" i="28"/>
  <c r="G56" i="28" s="1"/>
  <c r="D57" i="28"/>
  <c r="G55" i="28"/>
  <c r="G54" i="28" s="1"/>
  <c r="D55" i="28"/>
  <c r="G53" i="28"/>
  <c r="G52" i="28" s="1"/>
  <c r="D53" i="28"/>
  <c r="G51" i="28"/>
  <c r="D51" i="28"/>
  <c r="G50" i="28"/>
  <c r="G49" i="28"/>
  <c r="D49" i="28"/>
  <c r="G48" i="28"/>
  <c r="D48" i="28"/>
  <c r="G47" i="28"/>
  <c r="D47" i="28"/>
  <c r="G45" i="28"/>
  <c r="D45" i="28"/>
  <c r="G44" i="28"/>
  <c r="D44" i="28"/>
  <c r="G43" i="28"/>
  <c r="D43" i="28"/>
  <c r="G42" i="28"/>
  <c r="D42" i="28"/>
  <c r="G41" i="28"/>
  <c r="D41" i="28"/>
  <c r="G40" i="28"/>
  <c r="D40" i="28"/>
  <c r="G39" i="28"/>
  <c r="D39" i="28"/>
  <c r="G38" i="28"/>
  <c r="D38" i="28"/>
  <c r="G36" i="28"/>
  <c r="D36" i="28"/>
  <c r="G35" i="28"/>
  <c r="D35" i="28"/>
  <c r="G34" i="28"/>
  <c r="D34" i="28"/>
  <c r="G33" i="28"/>
  <c r="D33" i="28"/>
  <c r="G32" i="28"/>
  <c r="D32" i="28"/>
  <c r="G31" i="28"/>
  <c r="D31" i="28"/>
  <c r="G30" i="28"/>
  <c r="D30" i="28"/>
  <c r="G28" i="28"/>
  <c r="D28" i="28"/>
  <c r="G27" i="28"/>
  <c r="D27" i="28"/>
  <c r="G26" i="28"/>
  <c r="D26" i="28"/>
  <c r="G25" i="28"/>
  <c r="D25" i="28"/>
  <c r="G24" i="28"/>
  <c r="D24" i="28"/>
  <c r="B22" i="28"/>
  <c r="K21" i="28"/>
  <c r="J21" i="28"/>
  <c r="I21" i="28"/>
  <c r="I58" i="28" s="1"/>
  <c r="H21" i="28"/>
  <c r="H59" i="28" s="1"/>
  <c r="G20" i="28"/>
  <c r="G19" i="28" s="1"/>
  <c r="D20" i="28"/>
  <c r="G18" i="28"/>
  <c r="D18" i="28"/>
  <c r="G17" i="28"/>
  <c r="D17" i="28"/>
  <c r="G15" i="28"/>
  <c r="G14" i="28" s="1"/>
  <c r="D15" i="28"/>
  <c r="G13" i="28"/>
  <c r="D13" i="28"/>
  <c r="G12" i="28"/>
  <c r="D12" i="28"/>
  <c r="G11" i="28"/>
  <c r="D11" i="28"/>
  <c r="G10" i="28"/>
  <c r="D10" i="28"/>
  <c r="G41" i="27"/>
  <c r="D41" i="27"/>
  <c r="G23" i="27"/>
  <c r="G24" i="27"/>
  <c r="G25" i="27"/>
  <c r="D24" i="27"/>
  <c r="D25" i="27"/>
  <c r="D23" i="27"/>
  <c r="G46" i="28" l="1"/>
  <c r="G37" i="28"/>
  <c r="G23" i="28"/>
  <c r="G16" i="28"/>
  <c r="G29" i="28"/>
  <c r="I59" i="28"/>
  <c r="K65" i="29"/>
  <c r="G25" i="29"/>
  <c r="G9" i="29"/>
  <c r="G9" i="28"/>
  <c r="G15" i="29"/>
  <c r="G33" i="29"/>
  <c r="J65" i="29"/>
  <c r="H65" i="29"/>
  <c r="G42" i="29"/>
  <c r="I65" i="29"/>
  <c r="J58" i="28"/>
  <c r="J59" i="28" s="1"/>
  <c r="K59" i="28"/>
  <c r="G61" i="27"/>
  <c r="G60" i="27" s="1"/>
  <c r="D61" i="27"/>
  <c r="H54" i="27"/>
  <c r="G53" i="27"/>
  <c r="G52" i="27" s="1"/>
  <c r="D53" i="27"/>
  <c r="G51" i="27"/>
  <c r="G50" i="27" s="1"/>
  <c r="D51" i="27"/>
  <c r="G49" i="27"/>
  <c r="D49" i="27"/>
  <c r="G48" i="27"/>
  <c r="G47" i="27"/>
  <c r="D47" i="27"/>
  <c r="G46" i="27"/>
  <c r="D46" i="27"/>
  <c r="G45" i="27"/>
  <c r="D45" i="27"/>
  <c r="D43" i="27"/>
  <c r="D42" i="27"/>
  <c r="G40" i="27"/>
  <c r="D40" i="27"/>
  <c r="G39" i="27"/>
  <c r="D39" i="27"/>
  <c r="G38" i="27"/>
  <c r="D38" i="27"/>
  <c r="G37" i="27"/>
  <c r="D37" i="27"/>
  <c r="G36" i="27"/>
  <c r="D36" i="27"/>
  <c r="G34" i="27"/>
  <c r="D34" i="27"/>
  <c r="G33" i="27"/>
  <c r="D33" i="27"/>
  <c r="G32" i="27"/>
  <c r="D32" i="27"/>
  <c r="G31" i="27"/>
  <c r="D31" i="27"/>
  <c r="G30" i="27"/>
  <c r="D30" i="27"/>
  <c r="G29" i="27"/>
  <c r="D29" i="27"/>
  <c r="G28" i="27"/>
  <c r="D28" i="27"/>
  <c r="G26" i="27"/>
  <c r="D26" i="27"/>
  <c r="G22" i="27"/>
  <c r="D22" i="27"/>
  <c r="B20" i="27"/>
  <c r="B55" i="27" s="1"/>
  <c r="D57" i="27" s="1"/>
  <c r="K19" i="27"/>
  <c r="J19" i="27"/>
  <c r="J54" i="27" s="1"/>
  <c r="I19" i="27"/>
  <c r="H19" i="27"/>
  <c r="G18" i="27"/>
  <c r="G17" i="27" s="1"/>
  <c r="D18" i="27"/>
  <c r="G16" i="27"/>
  <c r="D16" i="27"/>
  <c r="G15" i="27"/>
  <c r="D15" i="27"/>
  <c r="G13" i="27"/>
  <c r="D13" i="27"/>
  <c r="G12" i="27"/>
  <c r="D12" i="27"/>
  <c r="G11" i="27"/>
  <c r="D11" i="27"/>
  <c r="G10" i="27"/>
  <c r="D10" i="27"/>
  <c r="G60" i="26"/>
  <c r="G59" i="26" s="1"/>
  <c r="D60" i="26"/>
  <c r="G56" i="26"/>
  <c r="G55" i="26" s="1"/>
  <c r="D56" i="26"/>
  <c r="G54" i="26"/>
  <c r="G53" i="26" s="1"/>
  <c r="D54" i="26"/>
  <c r="G52" i="26"/>
  <c r="D52" i="26"/>
  <c r="G51" i="26"/>
  <c r="G50" i="26"/>
  <c r="D50" i="26"/>
  <c r="G49" i="26"/>
  <c r="D49" i="26"/>
  <c r="G47" i="26"/>
  <c r="D47" i="26"/>
  <c r="G46" i="26"/>
  <c r="D46" i="26"/>
  <c r="G45" i="26"/>
  <c r="D45" i="26"/>
  <c r="G44" i="26"/>
  <c r="D44" i="26"/>
  <c r="G43" i="26"/>
  <c r="D43" i="26"/>
  <c r="G42" i="26"/>
  <c r="D42" i="26"/>
  <c r="G41" i="26"/>
  <c r="D41" i="26"/>
  <c r="G40" i="26"/>
  <c r="D40" i="26"/>
  <c r="G39" i="26"/>
  <c r="D39" i="26"/>
  <c r="G37" i="26"/>
  <c r="D37" i="26"/>
  <c r="G36" i="26"/>
  <c r="D36" i="26"/>
  <c r="G35" i="26"/>
  <c r="D35" i="26"/>
  <c r="G34" i="26"/>
  <c r="D34" i="26"/>
  <c r="G33" i="26"/>
  <c r="D33" i="26"/>
  <c r="G32" i="26"/>
  <c r="D32" i="26"/>
  <c r="G31" i="26"/>
  <c r="D31" i="26"/>
  <c r="G30" i="26"/>
  <c r="D30" i="26"/>
  <c r="G29" i="26"/>
  <c r="D29" i="26"/>
  <c r="G28" i="26"/>
  <c r="D28" i="26"/>
  <c r="G26" i="26"/>
  <c r="D26" i="26"/>
  <c r="G25" i="26"/>
  <c r="D25" i="26"/>
  <c r="G24" i="26"/>
  <c r="D24" i="26"/>
  <c r="K21" i="26"/>
  <c r="K62" i="26" s="1"/>
  <c r="J21" i="26"/>
  <c r="J62" i="26" s="1"/>
  <c r="I21" i="26"/>
  <c r="I62" i="26" s="1"/>
  <c r="H21" i="26"/>
  <c r="H62" i="26" s="1"/>
  <c r="G20" i="26"/>
  <c r="G19" i="26" s="1"/>
  <c r="D20" i="26"/>
  <c r="G18" i="26"/>
  <c r="D18" i="26"/>
  <c r="G17" i="26"/>
  <c r="D17" i="26"/>
  <c r="G16" i="26"/>
  <c r="D16" i="26"/>
  <c r="G14" i="26"/>
  <c r="D14" i="26"/>
  <c r="G13" i="26"/>
  <c r="D13" i="26"/>
  <c r="G12" i="26"/>
  <c r="D12" i="26"/>
  <c r="G11" i="26"/>
  <c r="D11" i="26"/>
  <c r="G10" i="26"/>
  <c r="D10" i="26"/>
  <c r="E62" i="28" l="1"/>
  <c r="G59" i="28" s="1"/>
  <c r="G15" i="26"/>
  <c r="E68" i="29"/>
  <c r="G65" i="29" s="1"/>
  <c r="G9" i="26"/>
  <c r="G27" i="26"/>
  <c r="G14" i="27"/>
  <c r="H63" i="27"/>
  <c r="G44" i="27"/>
  <c r="G9" i="27"/>
  <c r="G35" i="27"/>
  <c r="J63" i="27"/>
  <c r="G21" i="27"/>
  <c r="G27" i="27"/>
  <c r="I54" i="27"/>
  <c r="I63" i="27" s="1"/>
  <c r="K63" i="27"/>
  <c r="G23" i="26"/>
  <c r="G48" i="26"/>
  <c r="G38" i="26"/>
  <c r="G64" i="25"/>
  <c r="G63" i="25" s="1"/>
  <c r="D64" i="25"/>
  <c r="K59" i="25"/>
  <c r="J59" i="25"/>
  <c r="I59" i="25"/>
  <c r="H59" i="25"/>
  <c r="G58" i="25"/>
  <c r="G57" i="25" s="1"/>
  <c r="D58" i="25"/>
  <c r="G56" i="25"/>
  <c r="G55" i="25" s="1"/>
  <c r="D56" i="25"/>
  <c r="G52" i="25"/>
  <c r="D52" i="25"/>
  <c r="G51" i="25"/>
  <c r="G50" i="25"/>
  <c r="D50" i="25"/>
  <c r="G49" i="25"/>
  <c r="D49" i="25"/>
  <c r="G47" i="25"/>
  <c r="D47" i="25"/>
  <c r="G46" i="25"/>
  <c r="D46" i="25"/>
  <c r="G45" i="25"/>
  <c r="D45" i="25"/>
  <c r="G44" i="25"/>
  <c r="D44" i="25"/>
  <c r="G43" i="25"/>
  <c r="D43" i="25"/>
  <c r="G42" i="25"/>
  <c r="D42" i="25"/>
  <c r="G41" i="25"/>
  <c r="D41" i="25"/>
  <c r="G40" i="25"/>
  <c r="D40" i="25"/>
  <c r="G39" i="25"/>
  <c r="D39" i="25"/>
  <c r="G37" i="25"/>
  <c r="D37" i="25"/>
  <c r="G36" i="25"/>
  <c r="D36" i="25"/>
  <c r="G35" i="25"/>
  <c r="D35" i="25"/>
  <c r="G34" i="25"/>
  <c r="D34" i="25"/>
  <c r="G33" i="25"/>
  <c r="D33" i="25"/>
  <c r="G32" i="25"/>
  <c r="D32" i="25"/>
  <c r="G31" i="25"/>
  <c r="D31" i="25"/>
  <c r="G30" i="25"/>
  <c r="D30" i="25"/>
  <c r="G29" i="25"/>
  <c r="D29" i="25"/>
  <c r="G28" i="25"/>
  <c r="D28" i="25"/>
  <c r="G26" i="25"/>
  <c r="D26" i="25"/>
  <c r="G25" i="25"/>
  <c r="D25" i="25"/>
  <c r="G24" i="25"/>
  <c r="D24" i="25"/>
  <c r="K21" i="25"/>
  <c r="J21" i="25"/>
  <c r="I21" i="25"/>
  <c r="H21" i="25"/>
  <c r="G20" i="25"/>
  <c r="G19" i="25" s="1"/>
  <c r="D20" i="25"/>
  <c r="G18" i="25"/>
  <c r="D18" i="25"/>
  <c r="G17" i="25"/>
  <c r="D17" i="25"/>
  <c r="G16" i="25"/>
  <c r="D16" i="25"/>
  <c r="G14" i="25"/>
  <c r="D14" i="25"/>
  <c r="G13" i="25"/>
  <c r="D13" i="25"/>
  <c r="G12" i="25"/>
  <c r="D12" i="25"/>
  <c r="G11" i="25"/>
  <c r="D11" i="25"/>
  <c r="G10" i="25"/>
  <c r="D10" i="25"/>
  <c r="K50" i="24"/>
  <c r="J50" i="24"/>
  <c r="I50" i="24"/>
  <c r="H50" i="24"/>
  <c r="G49" i="24"/>
  <c r="G48" i="24" s="1"/>
  <c r="D49" i="24"/>
  <c r="G47" i="24"/>
  <c r="G46" i="24" s="1"/>
  <c r="D47" i="24"/>
  <c r="G45" i="24"/>
  <c r="D45" i="24"/>
  <c r="G44" i="24"/>
  <c r="D44" i="24"/>
  <c r="G43" i="24"/>
  <c r="D43" i="24"/>
  <c r="G41" i="24"/>
  <c r="D41" i="24"/>
  <c r="G40" i="24"/>
  <c r="D40" i="24"/>
  <c r="G39" i="24"/>
  <c r="D39" i="24"/>
  <c r="G38" i="24"/>
  <c r="D38" i="24"/>
  <c r="G37" i="24"/>
  <c r="D37" i="24"/>
  <c r="G36" i="24"/>
  <c r="D36" i="24"/>
  <c r="G35" i="24"/>
  <c r="D35" i="24"/>
  <c r="G33" i="24"/>
  <c r="D33" i="24"/>
  <c r="G32" i="24"/>
  <c r="D32" i="24"/>
  <c r="G31" i="24"/>
  <c r="D31" i="24"/>
  <c r="G30" i="24"/>
  <c r="D30" i="24"/>
  <c r="G29" i="24"/>
  <c r="D29" i="24"/>
  <c r="G28" i="24"/>
  <c r="D28" i="24"/>
  <c r="G27" i="24"/>
  <c r="D27" i="24"/>
  <c r="G26" i="24"/>
  <c r="D26" i="24"/>
  <c r="G24" i="24"/>
  <c r="D24" i="24"/>
  <c r="G23" i="24"/>
  <c r="D23" i="24"/>
  <c r="G22" i="24"/>
  <c r="D22" i="24"/>
  <c r="K19" i="24"/>
  <c r="J19" i="24"/>
  <c r="J51" i="24" s="1"/>
  <c r="I19" i="24"/>
  <c r="H19" i="24"/>
  <c r="G18" i="24"/>
  <c r="G17" i="24" s="1"/>
  <c r="D18" i="24"/>
  <c r="G16" i="24"/>
  <c r="G15" i="24" s="1"/>
  <c r="D16" i="24"/>
  <c r="G14" i="24"/>
  <c r="D14" i="24"/>
  <c r="G13" i="24"/>
  <c r="D13" i="24"/>
  <c r="G12" i="24"/>
  <c r="D12" i="24"/>
  <c r="G11" i="24"/>
  <c r="D11" i="24"/>
  <c r="G10" i="24"/>
  <c r="D10" i="24"/>
  <c r="G53" i="23"/>
  <c r="G52" i="23" s="1"/>
  <c r="D53" i="23"/>
  <c r="K48" i="23"/>
  <c r="J48" i="23"/>
  <c r="I48" i="23"/>
  <c r="H48" i="23"/>
  <c r="G47" i="23"/>
  <c r="G46" i="23" s="1"/>
  <c r="D47" i="23"/>
  <c r="G45" i="23"/>
  <c r="D45" i="23"/>
  <c r="G44" i="23"/>
  <c r="D44" i="23"/>
  <c r="G43" i="23"/>
  <c r="D43" i="23"/>
  <c r="G41" i="23"/>
  <c r="G40" i="23"/>
  <c r="G39" i="23"/>
  <c r="D39" i="23"/>
  <c r="G38" i="23"/>
  <c r="D38" i="23"/>
  <c r="G37" i="23"/>
  <c r="D37" i="23"/>
  <c r="G36" i="23"/>
  <c r="D36" i="23"/>
  <c r="G35" i="23"/>
  <c r="D35" i="23"/>
  <c r="G33" i="23"/>
  <c r="D33" i="23"/>
  <c r="G32" i="23"/>
  <c r="D32" i="23"/>
  <c r="G31" i="23"/>
  <c r="D31" i="23"/>
  <c r="G30" i="23"/>
  <c r="D30" i="23"/>
  <c r="G29" i="23"/>
  <c r="D29" i="23"/>
  <c r="G28" i="23"/>
  <c r="D28" i="23"/>
  <c r="G27" i="23"/>
  <c r="D27" i="23"/>
  <c r="G26" i="23"/>
  <c r="D26" i="23"/>
  <c r="G24" i="23"/>
  <c r="D24" i="23"/>
  <c r="G23" i="23"/>
  <c r="D23" i="23"/>
  <c r="G22" i="23"/>
  <c r="D22" i="23"/>
  <c r="K19" i="23"/>
  <c r="J19" i="23"/>
  <c r="J55" i="23" s="1"/>
  <c r="I19" i="23"/>
  <c r="H19" i="23"/>
  <c r="G18" i="23"/>
  <c r="G17" i="23" s="1"/>
  <c r="D18" i="23"/>
  <c r="G16" i="23"/>
  <c r="G15" i="23" s="1"/>
  <c r="D16" i="23"/>
  <c r="G14" i="23"/>
  <c r="D14" i="23"/>
  <c r="G13" i="23"/>
  <c r="D13" i="23"/>
  <c r="G12" i="23"/>
  <c r="D12" i="23"/>
  <c r="G11" i="23"/>
  <c r="D11" i="23"/>
  <c r="G10" i="23"/>
  <c r="D10" i="23"/>
  <c r="G34" i="24" l="1"/>
  <c r="G25" i="24"/>
  <c r="G9" i="24"/>
  <c r="H51" i="24"/>
  <c r="G42" i="24"/>
  <c r="E66" i="27"/>
  <c r="G63" i="27" s="1"/>
  <c r="I51" i="24"/>
  <c r="G21" i="24"/>
  <c r="E65" i="26"/>
  <c r="G62" i="26" s="1"/>
  <c r="K51" i="24"/>
  <c r="H55" i="23"/>
  <c r="K55" i="23"/>
  <c r="G42" i="23"/>
  <c r="G34" i="23"/>
  <c r="G25" i="23"/>
  <c r="G15" i="25"/>
  <c r="G38" i="25"/>
  <c r="G23" i="25"/>
  <c r="I66" i="25"/>
  <c r="J66" i="25"/>
  <c r="G9" i="25"/>
  <c r="K66" i="25"/>
  <c r="G48" i="25"/>
  <c r="G27" i="25"/>
  <c r="H66" i="25"/>
  <c r="G9" i="23"/>
  <c r="G21" i="23"/>
  <c r="I55" i="23"/>
  <c r="K56" i="10"/>
  <c r="J56" i="10"/>
  <c r="I56" i="10"/>
  <c r="H56" i="10"/>
  <c r="E54" i="24" l="1"/>
  <c r="G51" i="24" s="1"/>
  <c r="E69" i="25"/>
  <c r="G66" i="25" s="1"/>
  <c r="E58" i="23"/>
  <c r="G55" i="23" s="1"/>
  <c r="G67" i="8"/>
  <c r="G66" i="8" s="1"/>
  <c r="D67" i="8"/>
  <c r="K62" i="22" l="1"/>
  <c r="J62" i="22"/>
  <c r="I62" i="22"/>
  <c r="H62" i="22"/>
  <c r="G61" i="22"/>
  <c r="G60" i="22" s="1"/>
  <c r="D61" i="22"/>
  <c r="D60" i="22"/>
  <c r="G59" i="22"/>
  <c r="G58" i="22" s="1"/>
  <c r="D59" i="22"/>
  <c r="G57" i="22"/>
  <c r="D57" i="22"/>
  <c r="G56" i="22"/>
  <c r="D56" i="22"/>
  <c r="D55" i="22"/>
  <c r="G54" i="22"/>
  <c r="D54" i="22"/>
  <c r="G53" i="22"/>
  <c r="D53" i="22"/>
  <c r="G52" i="22"/>
  <c r="D52" i="22"/>
  <c r="G42" i="22"/>
  <c r="D42" i="22"/>
  <c r="G41" i="22"/>
  <c r="D41" i="22"/>
  <c r="G40" i="22"/>
  <c r="D40" i="22"/>
  <c r="G39" i="22"/>
  <c r="D39" i="22"/>
  <c r="G38" i="22"/>
  <c r="D38" i="22"/>
  <c r="G37" i="22"/>
  <c r="D37" i="22"/>
  <c r="G36" i="22"/>
  <c r="D36" i="22"/>
  <c r="G35" i="22"/>
  <c r="D35" i="22"/>
  <c r="G34" i="22"/>
  <c r="D34" i="22"/>
  <c r="G33" i="22"/>
  <c r="D33" i="22"/>
  <c r="G31" i="22"/>
  <c r="D31" i="22"/>
  <c r="G30" i="22"/>
  <c r="D30" i="22"/>
  <c r="G29" i="22"/>
  <c r="D29" i="22"/>
  <c r="G28" i="22"/>
  <c r="D28" i="22"/>
  <c r="K25" i="22"/>
  <c r="K63" i="22" s="1"/>
  <c r="J25" i="22"/>
  <c r="J63" i="22" s="1"/>
  <c r="I25" i="22"/>
  <c r="H25" i="22"/>
  <c r="G24" i="22"/>
  <c r="G23" i="22" s="1"/>
  <c r="D24" i="22"/>
  <c r="G22" i="22"/>
  <c r="D22" i="22"/>
  <c r="G21" i="22"/>
  <c r="D21" i="22"/>
  <c r="G20" i="22"/>
  <c r="D20" i="22"/>
  <c r="G18" i="22"/>
  <c r="D18" i="22"/>
  <c r="G17" i="22"/>
  <c r="D17" i="22"/>
  <c r="G16" i="22"/>
  <c r="D16" i="22"/>
  <c r="G15" i="22"/>
  <c r="D15" i="22"/>
  <c r="G14" i="22"/>
  <c r="D14" i="22"/>
  <c r="G13" i="22"/>
  <c r="D13" i="22"/>
  <c r="G12" i="22"/>
  <c r="D12" i="22"/>
  <c r="G11" i="22"/>
  <c r="D11" i="22"/>
  <c r="G10" i="22"/>
  <c r="D10" i="22"/>
  <c r="G49" i="21"/>
  <c r="D49" i="21"/>
  <c r="G29" i="21"/>
  <c r="G30" i="21"/>
  <c r="D29" i="21"/>
  <c r="D30" i="21"/>
  <c r="G67" i="21"/>
  <c r="G66" i="21" s="1"/>
  <c r="D67" i="21"/>
  <c r="K62" i="21"/>
  <c r="J62" i="21"/>
  <c r="I62" i="21"/>
  <c r="H62" i="21"/>
  <c r="G61" i="21"/>
  <c r="G60" i="21" s="1"/>
  <c r="D61" i="21"/>
  <c r="D60" i="21"/>
  <c r="G57" i="21"/>
  <c r="D57" i="21"/>
  <c r="G56" i="21"/>
  <c r="D56" i="21"/>
  <c r="D55" i="21"/>
  <c r="G54" i="21"/>
  <c r="D54" i="21"/>
  <c r="G53" i="21"/>
  <c r="D53" i="21"/>
  <c r="G52" i="21"/>
  <c r="D52" i="21"/>
  <c r="G50" i="21"/>
  <c r="D50" i="21"/>
  <c r="G48" i="21"/>
  <c r="D48" i="21"/>
  <c r="G47" i="21"/>
  <c r="D47" i="21"/>
  <c r="G46" i="21"/>
  <c r="D46" i="21"/>
  <c r="G45" i="21"/>
  <c r="D45" i="21"/>
  <c r="G44" i="21"/>
  <c r="D44" i="21"/>
  <c r="G42" i="21"/>
  <c r="D42" i="21"/>
  <c r="G41" i="21"/>
  <c r="D41" i="21"/>
  <c r="G40" i="21"/>
  <c r="D40" i="21"/>
  <c r="G39" i="21"/>
  <c r="D39" i="21"/>
  <c r="G38" i="21"/>
  <c r="D38" i="21"/>
  <c r="G37" i="21"/>
  <c r="D37" i="21"/>
  <c r="G36" i="21"/>
  <c r="D36" i="21"/>
  <c r="G35" i="21"/>
  <c r="D35" i="21"/>
  <c r="G34" i="21"/>
  <c r="D34" i="21"/>
  <c r="G33" i="21"/>
  <c r="D33" i="21"/>
  <c r="G31" i="21"/>
  <c r="D31" i="21"/>
  <c r="G28" i="21"/>
  <c r="D28" i="21"/>
  <c r="K25" i="21"/>
  <c r="J25" i="21"/>
  <c r="I25" i="21"/>
  <c r="H25" i="21"/>
  <c r="G24" i="21"/>
  <c r="G23" i="21" s="1"/>
  <c r="D24" i="21"/>
  <c r="G22" i="21"/>
  <c r="D22" i="21"/>
  <c r="G21" i="21"/>
  <c r="D21" i="21"/>
  <c r="G20" i="21"/>
  <c r="D20" i="21"/>
  <c r="K64" i="18"/>
  <c r="J64" i="18"/>
  <c r="I64" i="18"/>
  <c r="H64" i="18"/>
  <c r="G67" i="16"/>
  <c r="G66" i="16" s="1"/>
  <c r="D67" i="16"/>
  <c r="K65" i="20"/>
  <c r="J65" i="20"/>
  <c r="G64" i="20"/>
  <c r="D64" i="20"/>
  <c r="G63" i="20"/>
  <c r="D63" i="20"/>
  <c r="G62" i="20"/>
  <c r="D62" i="20"/>
  <c r="G61" i="20"/>
  <c r="D61" i="20"/>
  <c r="G60" i="20"/>
  <c r="D60" i="20"/>
  <c r="G59" i="20"/>
  <c r="D59" i="20"/>
  <c r="G58" i="20"/>
  <c r="D58" i="20"/>
  <c r="G56" i="20"/>
  <c r="G55" i="20" s="1"/>
  <c r="D56" i="20"/>
  <c r="G54" i="20"/>
  <c r="G53" i="20" s="1"/>
  <c r="D54" i="20"/>
  <c r="G52" i="20"/>
  <c r="G51" i="20" s="1"/>
  <c r="D52" i="20"/>
  <c r="G50" i="20"/>
  <c r="D50" i="20"/>
  <c r="G49" i="20"/>
  <c r="D49" i="20"/>
  <c r="G48" i="20"/>
  <c r="D48" i="20"/>
  <c r="G47" i="20"/>
  <c r="D47" i="20"/>
  <c r="G45" i="20"/>
  <c r="D45" i="20"/>
  <c r="G44" i="20"/>
  <c r="D44" i="20"/>
  <c r="G43" i="20"/>
  <c r="D43" i="20"/>
  <c r="G42" i="20"/>
  <c r="D42" i="20"/>
  <c r="G41" i="20"/>
  <c r="D41" i="20"/>
  <c r="G40" i="20"/>
  <c r="D40" i="20"/>
  <c r="G39" i="20"/>
  <c r="D39" i="20"/>
  <c r="G38" i="20"/>
  <c r="D38" i="20"/>
  <c r="G37" i="20"/>
  <c r="D37" i="20"/>
  <c r="G35" i="20"/>
  <c r="D35" i="20"/>
  <c r="G34" i="20"/>
  <c r="D34" i="20"/>
  <c r="G33" i="20"/>
  <c r="D33" i="20"/>
  <c r="G32" i="20"/>
  <c r="D32" i="20"/>
  <c r="G31" i="20"/>
  <c r="D31" i="20"/>
  <c r="G30" i="20"/>
  <c r="D30" i="20"/>
  <c r="G29" i="20"/>
  <c r="D29" i="20"/>
  <c r="G27" i="20"/>
  <c r="D27" i="20"/>
  <c r="G26" i="20"/>
  <c r="D26" i="20"/>
  <c r="G25" i="20"/>
  <c r="D25" i="20"/>
  <c r="G24" i="20"/>
  <c r="D24" i="20"/>
  <c r="G23" i="20"/>
  <c r="D23" i="20"/>
  <c r="G22" i="20"/>
  <c r="D22" i="20"/>
  <c r="K19" i="20"/>
  <c r="J19" i="20"/>
  <c r="I19" i="20"/>
  <c r="I65" i="20" s="1"/>
  <c r="I66" i="20" s="1"/>
  <c r="H19" i="20"/>
  <c r="G18" i="20"/>
  <c r="G17" i="20" s="1"/>
  <c r="D18" i="20"/>
  <c r="G16" i="20"/>
  <c r="G15" i="20" s="1"/>
  <c r="D16" i="20"/>
  <c r="G14" i="20"/>
  <c r="D14" i="20"/>
  <c r="G13" i="20"/>
  <c r="D13" i="20"/>
  <c r="G12" i="20"/>
  <c r="D12" i="20"/>
  <c r="G11" i="20"/>
  <c r="D11" i="20"/>
  <c r="G10" i="20"/>
  <c r="D10" i="20"/>
  <c r="H63" i="22" l="1"/>
  <c r="G32" i="21"/>
  <c r="G19" i="22"/>
  <c r="I63" i="22"/>
  <c r="K66" i="20"/>
  <c r="J66" i="20"/>
  <c r="K69" i="21"/>
  <c r="G19" i="21"/>
  <c r="J69" i="21"/>
  <c r="G9" i="22"/>
  <c r="G55" i="21"/>
  <c r="G57" i="20"/>
  <c r="G28" i="20"/>
  <c r="G9" i="20"/>
  <c r="G55" i="22"/>
  <c r="G51" i="22"/>
  <c r="G32" i="22"/>
  <c r="G27" i="22"/>
  <c r="G51" i="21"/>
  <c r="H69" i="21"/>
  <c r="I69" i="21"/>
  <c r="G43" i="21"/>
  <c r="G27" i="21"/>
  <c r="G21" i="20"/>
  <c r="G46" i="20"/>
  <c r="G36" i="20"/>
  <c r="H65" i="20"/>
  <c r="H66" i="20" s="1"/>
  <c r="H57" i="12"/>
  <c r="E72" i="21" l="1"/>
  <c r="G69" i="21" s="1"/>
  <c r="E69" i="20"/>
  <c r="G66" i="20" s="1"/>
  <c r="E66" i="22"/>
  <c r="G63" i="22" s="1"/>
  <c r="G70" i="19"/>
  <c r="G69" i="19" s="1"/>
  <c r="D70" i="19"/>
  <c r="G62" i="19"/>
  <c r="D62" i="19"/>
  <c r="G61" i="19"/>
  <c r="D61" i="19"/>
  <c r="G60" i="19"/>
  <c r="D60" i="19"/>
  <c r="G59" i="19"/>
  <c r="D59" i="19"/>
  <c r="G58" i="19"/>
  <c r="D58" i="19"/>
  <c r="G57" i="19"/>
  <c r="D57" i="19"/>
  <c r="G56" i="19"/>
  <c r="D56" i="19"/>
  <c r="G54" i="19"/>
  <c r="G53" i="19" s="1"/>
  <c r="D54" i="19"/>
  <c r="G52" i="19"/>
  <c r="G51" i="19" s="1"/>
  <c r="D52" i="19"/>
  <c r="G50" i="19"/>
  <c r="D50" i="19"/>
  <c r="G49" i="19"/>
  <c r="D49" i="19"/>
  <c r="G48" i="19"/>
  <c r="D48" i="19"/>
  <c r="G47" i="19"/>
  <c r="D47" i="19"/>
  <c r="G45" i="19"/>
  <c r="D45" i="19"/>
  <c r="G44" i="19"/>
  <c r="D44" i="19"/>
  <c r="G43" i="19"/>
  <c r="D43" i="19"/>
  <c r="G42" i="19"/>
  <c r="D42" i="19"/>
  <c r="G41" i="19"/>
  <c r="D41" i="19"/>
  <c r="G40" i="19"/>
  <c r="D40" i="19"/>
  <c r="G39" i="19"/>
  <c r="D39" i="19"/>
  <c r="G38" i="19"/>
  <c r="D38" i="19"/>
  <c r="G37" i="19"/>
  <c r="D37" i="19"/>
  <c r="G35" i="19"/>
  <c r="D35" i="19"/>
  <c r="G34" i="19"/>
  <c r="D34" i="19"/>
  <c r="G33" i="19"/>
  <c r="D33" i="19"/>
  <c r="G32" i="19"/>
  <c r="D32" i="19"/>
  <c r="G31" i="19"/>
  <c r="D31" i="19"/>
  <c r="G30" i="19"/>
  <c r="D30" i="19"/>
  <c r="G29" i="19"/>
  <c r="D29" i="19"/>
  <c r="G27" i="19"/>
  <c r="D27" i="19"/>
  <c r="G26" i="19"/>
  <c r="D26" i="19"/>
  <c r="G25" i="19"/>
  <c r="D25" i="19"/>
  <c r="G24" i="19"/>
  <c r="D24" i="19"/>
  <c r="G23" i="19"/>
  <c r="D23" i="19"/>
  <c r="G22" i="19"/>
  <c r="D22" i="19"/>
  <c r="K19" i="19"/>
  <c r="K72" i="19" s="1"/>
  <c r="J19" i="19"/>
  <c r="I19" i="19"/>
  <c r="I72" i="19" s="1"/>
  <c r="H19" i="19"/>
  <c r="G18" i="19"/>
  <c r="G17" i="19" s="1"/>
  <c r="D18" i="19"/>
  <c r="G16" i="19"/>
  <c r="G15" i="19" s="1"/>
  <c r="D16" i="19"/>
  <c r="G14" i="19"/>
  <c r="D14" i="19"/>
  <c r="G13" i="19"/>
  <c r="D13" i="19"/>
  <c r="G12" i="19"/>
  <c r="D12" i="19"/>
  <c r="G11" i="19"/>
  <c r="D11" i="19"/>
  <c r="G10" i="19"/>
  <c r="D10" i="19"/>
  <c r="K48" i="4"/>
  <c r="J48" i="4"/>
  <c r="I48" i="4"/>
  <c r="H48" i="4"/>
  <c r="G69" i="5"/>
  <c r="G68" i="5" s="1"/>
  <c r="D69" i="5"/>
  <c r="G57" i="4"/>
  <c r="G56" i="4" s="1"/>
  <c r="D57" i="4"/>
  <c r="G63" i="18"/>
  <c r="G62" i="18" s="1"/>
  <c r="D63" i="18"/>
  <c r="G61" i="18"/>
  <c r="G60" i="18" s="1"/>
  <c r="D61" i="18"/>
  <c r="G59" i="18"/>
  <c r="D59" i="18"/>
  <c r="G58" i="18"/>
  <c r="D58" i="18"/>
  <c r="D57" i="18"/>
  <c r="G56" i="18"/>
  <c r="D56" i="18"/>
  <c r="G55" i="18"/>
  <c r="D55" i="18"/>
  <c r="G54" i="18"/>
  <c r="D54" i="18"/>
  <c r="G52" i="18"/>
  <c r="D52" i="18"/>
  <c r="G51" i="18"/>
  <c r="G50" i="18"/>
  <c r="D50" i="18"/>
  <c r="G49" i="18"/>
  <c r="D49" i="18"/>
  <c r="G48" i="18"/>
  <c r="D48" i="18"/>
  <c r="G47" i="18"/>
  <c r="D47" i="18"/>
  <c r="G45" i="18"/>
  <c r="D45" i="18"/>
  <c r="G44" i="18"/>
  <c r="D44" i="18"/>
  <c r="G43" i="18"/>
  <c r="D43" i="18"/>
  <c r="G42" i="18"/>
  <c r="D42" i="18"/>
  <c r="G41" i="18"/>
  <c r="D41" i="18"/>
  <c r="G40" i="18"/>
  <c r="D40" i="18"/>
  <c r="G39" i="18"/>
  <c r="D39" i="18"/>
  <c r="G38" i="18"/>
  <c r="D38" i="18"/>
  <c r="G37" i="18"/>
  <c r="D37" i="18"/>
  <c r="G36" i="18"/>
  <c r="D36" i="18"/>
  <c r="G35" i="18"/>
  <c r="D35" i="18"/>
  <c r="K26" i="18"/>
  <c r="K65" i="18" s="1"/>
  <c r="J26" i="18"/>
  <c r="J65" i="18" s="1"/>
  <c r="I26" i="18"/>
  <c r="I65" i="18" s="1"/>
  <c r="H26" i="18"/>
  <c r="H65" i="18" s="1"/>
  <c r="G25" i="18"/>
  <c r="G24" i="18" s="1"/>
  <c r="D25" i="18"/>
  <c r="G23" i="18"/>
  <c r="D23" i="18"/>
  <c r="G21" i="18"/>
  <c r="D21" i="18"/>
  <c r="G17" i="18"/>
  <c r="D17" i="18"/>
  <c r="G16" i="18"/>
  <c r="D16" i="18"/>
  <c r="G15" i="18"/>
  <c r="D15" i="18"/>
  <c r="G14" i="18"/>
  <c r="D14" i="18"/>
  <c r="G13" i="18"/>
  <c r="D13" i="18"/>
  <c r="G12" i="18"/>
  <c r="D12" i="18"/>
  <c r="G10" i="18"/>
  <c r="G9" i="18" s="1"/>
  <c r="D10" i="18"/>
  <c r="G20" i="18" l="1"/>
  <c r="G46" i="19"/>
  <c r="J72" i="19"/>
  <c r="G55" i="19"/>
  <c r="G36" i="19"/>
  <c r="G28" i="19"/>
  <c r="G21" i="19"/>
  <c r="G9" i="19"/>
  <c r="G34" i="18"/>
  <c r="G11" i="18"/>
  <c r="G53" i="18"/>
  <c r="G57" i="18"/>
  <c r="H72" i="19"/>
  <c r="G46" i="18"/>
  <c r="G15" i="16"/>
  <c r="D15" i="16"/>
  <c r="D14" i="16"/>
  <c r="G13" i="16"/>
  <c r="G14" i="16"/>
  <c r="D13" i="16"/>
  <c r="E75" i="19" l="1"/>
  <c r="G72" i="19" s="1"/>
  <c r="E68" i="18"/>
  <c r="G65" i="18" s="1"/>
  <c r="K62" i="16"/>
  <c r="J62" i="16"/>
  <c r="I62" i="16"/>
  <c r="H62" i="16"/>
  <c r="G61" i="16"/>
  <c r="G60" i="16" s="1"/>
  <c r="D61" i="16"/>
  <c r="G59" i="16"/>
  <c r="D59" i="16"/>
  <c r="G58" i="16"/>
  <c r="D58" i="16"/>
  <c r="D57" i="16"/>
  <c r="G56" i="16"/>
  <c r="D56" i="16"/>
  <c r="G55" i="16"/>
  <c r="D55" i="16"/>
  <c r="G54" i="16"/>
  <c r="D54" i="16"/>
  <c r="G52" i="16"/>
  <c r="D52" i="16"/>
  <c r="G51" i="16"/>
  <c r="G50" i="16"/>
  <c r="D50" i="16"/>
  <c r="G49" i="16"/>
  <c r="D49" i="16"/>
  <c r="G48" i="16"/>
  <c r="D48" i="16"/>
  <c r="G47" i="16"/>
  <c r="D47" i="16"/>
  <c r="G45" i="16"/>
  <c r="D45" i="16"/>
  <c r="G44" i="16"/>
  <c r="D44" i="16"/>
  <c r="G43" i="16"/>
  <c r="D43" i="16"/>
  <c r="G42" i="16"/>
  <c r="D42" i="16"/>
  <c r="G41" i="16"/>
  <c r="D41" i="16"/>
  <c r="G40" i="16"/>
  <c r="D40" i="16"/>
  <c r="G39" i="16"/>
  <c r="D39" i="16"/>
  <c r="G38" i="16"/>
  <c r="D38" i="16"/>
  <c r="G37" i="16"/>
  <c r="D37" i="16"/>
  <c r="G36" i="16"/>
  <c r="D36" i="16"/>
  <c r="G35" i="16"/>
  <c r="D35" i="16"/>
  <c r="G33" i="16"/>
  <c r="D33" i="16"/>
  <c r="G29" i="16"/>
  <c r="D29" i="16"/>
  <c r="K26" i="16"/>
  <c r="J26" i="16"/>
  <c r="I26" i="16"/>
  <c r="H26" i="16"/>
  <c r="G25" i="16"/>
  <c r="G24" i="16" s="1"/>
  <c r="D25" i="16"/>
  <c r="G21" i="16"/>
  <c r="D21" i="16"/>
  <c r="G19" i="16"/>
  <c r="D19" i="16"/>
  <c r="G17" i="16"/>
  <c r="D17" i="16"/>
  <c r="G16" i="16"/>
  <c r="D16" i="16"/>
  <c r="G12" i="16"/>
  <c r="D12" i="16"/>
  <c r="G10" i="16"/>
  <c r="G9" i="16" s="1"/>
  <c r="D10" i="16"/>
  <c r="G57" i="16" l="1"/>
  <c r="G11" i="16"/>
  <c r="G34" i="16"/>
  <c r="K69" i="16"/>
  <c r="J69" i="16"/>
  <c r="G18" i="16"/>
  <c r="G53" i="16"/>
  <c r="H69" i="16"/>
  <c r="G46" i="16"/>
  <c r="I69" i="16"/>
  <c r="G28" i="16"/>
  <c r="K46" i="13"/>
  <c r="J46" i="13"/>
  <c r="I46" i="13"/>
  <c r="H46" i="13"/>
  <c r="G51" i="13"/>
  <c r="G50" i="13" s="1"/>
  <c r="D51" i="13"/>
  <c r="G43" i="13"/>
  <c r="D43" i="13"/>
  <c r="G42" i="13"/>
  <c r="D42" i="13"/>
  <c r="G41" i="13"/>
  <c r="D41" i="13"/>
  <c r="G39" i="13"/>
  <c r="D39" i="13"/>
  <c r="G38" i="13"/>
  <c r="D38" i="13"/>
  <c r="G37" i="13"/>
  <c r="D37" i="13"/>
  <c r="G36" i="13"/>
  <c r="D36" i="13"/>
  <c r="G34" i="13"/>
  <c r="D34" i="13"/>
  <c r="G33" i="13"/>
  <c r="D33" i="13"/>
  <c r="G32" i="13"/>
  <c r="D32" i="13"/>
  <c r="G31" i="13"/>
  <c r="D31" i="13"/>
  <c r="G30" i="13"/>
  <c r="D30" i="13"/>
  <c r="K57" i="12"/>
  <c r="J57" i="12"/>
  <c r="I57" i="12"/>
  <c r="G62" i="12"/>
  <c r="G61" i="12" s="1"/>
  <c r="D62" i="12"/>
  <c r="G32" i="12"/>
  <c r="D32" i="12"/>
  <c r="G31" i="12"/>
  <c r="D31" i="12"/>
  <c r="G30" i="12"/>
  <c r="D30" i="12"/>
  <c r="G29" i="12"/>
  <c r="D29" i="12"/>
  <c r="G28" i="12"/>
  <c r="D28" i="12"/>
  <c r="G27" i="12"/>
  <c r="D27" i="12"/>
  <c r="G26" i="12"/>
  <c r="D26" i="12"/>
  <c r="G51" i="10"/>
  <c r="D51" i="10"/>
  <c r="G50" i="10"/>
  <c r="D50" i="10"/>
  <c r="G49" i="10"/>
  <c r="D49" i="10"/>
  <c r="G30" i="10"/>
  <c r="D30" i="10"/>
  <c r="G29" i="10"/>
  <c r="D29" i="10"/>
  <c r="G28" i="10"/>
  <c r="D28" i="10"/>
  <c r="G27" i="10"/>
  <c r="D27" i="10"/>
  <c r="G26" i="10"/>
  <c r="D26" i="10"/>
  <c r="G25" i="10"/>
  <c r="D25" i="10"/>
  <c r="G51" i="9"/>
  <c r="D51" i="9"/>
  <c r="G50" i="9"/>
  <c r="G49" i="9"/>
  <c r="D49" i="9"/>
  <c r="G48" i="9"/>
  <c r="D48" i="9"/>
  <c r="G47" i="9"/>
  <c r="D47" i="9"/>
  <c r="G27" i="9"/>
  <c r="D27" i="9"/>
  <c r="G26" i="9"/>
  <c r="D26" i="9"/>
  <c r="E72" i="16" l="1"/>
  <c r="G69" i="16" s="1"/>
  <c r="G35" i="13"/>
  <c r="G29" i="13"/>
  <c r="G25" i="12"/>
  <c r="G48" i="10"/>
  <c r="G46" i="9"/>
  <c r="G40" i="13"/>
  <c r="G24" i="10"/>
  <c r="G25" i="9"/>
  <c r="G55" i="8"/>
  <c r="D55" i="8"/>
  <c r="G54" i="8"/>
  <c r="G53" i="8"/>
  <c r="D53" i="8"/>
  <c r="G52" i="8"/>
  <c r="D52" i="8"/>
  <c r="G29" i="8"/>
  <c r="D29" i="8"/>
  <c r="G28" i="8"/>
  <c r="D28" i="8"/>
  <c r="G27" i="8"/>
  <c r="D27" i="8"/>
  <c r="G26" i="8"/>
  <c r="D26" i="8"/>
  <c r="G25" i="8"/>
  <c r="D25" i="8"/>
  <c r="G24" i="8"/>
  <c r="D24" i="8"/>
  <c r="D52" i="6"/>
  <c r="D53" i="6"/>
  <c r="G53" i="6"/>
  <c r="G47" i="6"/>
  <c r="D47" i="6"/>
  <c r="G46" i="6"/>
  <c r="D46" i="6"/>
  <c r="G45" i="6"/>
  <c r="D45" i="6"/>
  <c r="G44" i="6"/>
  <c r="D44" i="6"/>
  <c r="G43" i="6"/>
  <c r="D43" i="6"/>
  <c r="G42" i="6"/>
  <c r="D42" i="6"/>
  <c r="G29" i="6"/>
  <c r="D29" i="6"/>
  <c r="G28" i="6"/>
  <c r="D28" i="6"/>
  <c r="G46" i="5"/>
  <c r="D46" i="5"/>
  <c r="G45" i="5"/>
  <c r="D45" i="5"/>
  <c r="G44" i="5"/>
  <c r="D44" i="5"/>
  <c r="G43" i="5"/>
  <c r="D43" i="5"/>
  <c r="G42" i="5"/>
  <c r="D42" i="5"/>
  <c r="G41" i="5"/>
  <c r="D41" i="5"/>
  <c r="G40" i="5"/>
  <c r="D40" i="5"/>
  <c r="G51" i="8" l="1"/>
  <c r="G23" i="8"/>
  <c r="G37" i="5"/>
  <c r="G41" i="6"/>
  <c r="G27" i="6"/>
  <c r="G62" i="6" l="1"/>
  <c r="G61" i="6" s="1"/>
  <c r="G13" i="4" l="1"/>
  <c r="G14" i="4"/>
  <c r="G16" i="12" l="1"/>
  <c r="G15" i="12" s="1"/>
  <c r="D16" i="12"/>
  <c r="G51" i="12" l="1"/>
  <c r="D51" i="12"/>
  <c r="G50" i="12"/>
  <c r="D50" i="12"/>
  <c r="G49" i="12"/>
  <c r="D49" i="12"/>
  <c r="G48" i="12" l="1"/>
  <c r="D22" i="9"/>
  <c r="G45" i="13" l="1"/>
  <c r="G44" i="13" s="1"/>
  <c r="D32" i="11"/>
  <c r="G32" i="11"/>
  <c r="G37" i="11"/>
  <c r="G38" i="11"/>
  <c r="G39" i="11"/>
  <c r="G40" i="11"/>
  <c r="G41" i="11"/>
  <c r="G42" i="11"/>
  <c r="G43" i="11"/>
  <c r="G36" i="11"/>
  <c r="G45" i="11"/>
  <c r="G44" i="11" s="1"/>
  <c r="G55" i="11"/>
  <c r="G54" i="11" s="1"/>
  <c r="G26" i="11"/>
  <c r="G27" i="11"/>
  <c r="G28" i="11"/>
  <c r="G29" i="11"/>
  <c r="G30" i="11"/>
  <c r="G31" i="11"/>
  <c r="G33" i="11"/>
  <c r="G34" i="11"/>
  <c r="G25" i="11"/>
  <c r="G24" i="11" l="1"/>
  <c r="G35" i="11"/>
  <c r="G21" i="11"/>
  <c r="G20" i="11" s="1"/>
  <c r="G19" i="11"/>
  <c r="G14" i="11"/>
  <c r="G24" i="13" l="1"/>
  <c r="G25" i="13"/>
  <c r="G26" i="13"/>
  <c r="G27" i="13"/>
  <c r="G28" i="13"/>
  <c r="G23" i="13"/>
  <c r="G54" i="12"/>
  <c r="G53" i="12"/>
  <c r="G11" i="11"/>
  <c r="G12" i="11"/>
  <c r="G13" i="11"/>
  <c r="G15" i="11"/>
  <c r="G16" i="11"/>
  <c r="G17" i="11"/>
  <c r="G61" i="9"/>
  <c r="G60" i="9" s="1"/>
  <c r="D61" i="9"/>
  <c r="G47" i="12"/>
  <c r="G46" i="12"/>
  <c r="G45" i="12"/>
  <c r="G44" i="12"/>
  <c r="G35" i="12"/>
  <c r="G36" i="12"/>
  <c r="G37" i="12"/>
  <c r="G38" i="12"/>
  <c r="G39" i="12"/>
  <c r="G40" i="12"/>
  <c r="G41" i="12"/>
  <c r="G42" i="12"/>
  <c r="G34" i="12"/>
  <c r="G18" i="12"/>
  <c r="G19" i="12"/>
  <c r="G20" i="12"/>
  <c r="G22" i="12"/>
  <c r="G21" i="12" s="1"/>
  <c r="G11" i="12"/>
  <c r="G12" i="12"/>
  <c r="G13" i="12"/>
  <c r="G14" i="12"/>
  <c r="G63" i="10"/>
  <c r="G62" i="10" s="1"/>
  <c r="D63" i="10"/>
  <c r="G32" i="10"/>
  <c r="G33" i="10"/>
  <c r="G34" i="10"/>
  <c r="G35" i="10"/>
  <c r="G36" i="10"/>
  <c r="G37" i="10"/>
  <c r="G38" i="10"/>
  <c r="G39" i="10"/>
  <c r="G41" i="10"/>
  <c r="G42" i="10"/>
  <c r="G43" i="10"/>
  <c r="G44" i="10"/>
  <c r="G45" i="10"/>
  <c r="G46" i="10"/>
  <c r="G47" i="10"/>
  <c r="G53" i="10"/>
  <c r="G52" i="10" s="1"/>
  <c r="G21" i="10"/>
  <c r="G20" i="10" s="1"/>
  <c r="G17" i="10"/>
  <c r="G18" i="10"/>
  <c r="G19" i="10"/>
  <c r="G11" i="10"/>
  <c r="G12" i="10"/>
  <c r="G13" i="10"/>
  <c r="G14" i="10"/>
  <c r="G15" i="10"/>
  <c r="G10" i="12"/>
  <c r="G10" i="11"/>
  <c r="G10" i="10"/>
  <c r="G53" i="9"/>
  <c r="G52" i="9" s="1"/>
  <c r="G39" i="9"/>
  <c r="G40" i="9"/>
  <c r="G41" i="9"/>
  <c r="G42" i="9"/>
  <c r="G43" i="9"/>
  <c r="G44" i="9"/>
  <c r="G45" i="9"/>
  <c r="D45" i="9"/>
  <c r="G14" i="8"/>
  <c r="D14" i="8"/>
  <c r="G13" i="8"/>
  <c r="D13" i="8"/>
  <c r="G12" i="8"/>
  <c r="D12" i="8"/>
  <c r="G11" i="8"/>
  <c r="D11" i="8"/>
  <c r="G10" i="8"/>
  <c r="D10" i="8"/>
  <c r="G37" i="4"/>
  <c r="G13" i="9"/>
  <c r="G15" i="13"/>
  <c r="G14" i="13" s="1"/>
  <c r="G17" i="13"/>
  <c r="G16" i="13" s="1"/>
  <c r="G19" i="13"/>
  <c r="G18" i="13" s="1"/>
  <c r="G11" i="13"/>
  <c r="G12" i="13"/>
  <c r="G13" i="13"/>
  <c r="G10" i="13"/>
  <c r="D16" i="8"/>
  <c r="G16" i="8"/>
  <c r="D17" i="8"/>
  <c r="G17" i="8"/>
  <c r="D18" i="8"/>
  <c r="G18" i="8"/>
  <c r="G45" i="4"/>
  <c r="D45" i="4"/>
  <c r="G44" i="4"/>
  <c r="D44" i="4"/>
  <c r="D43" i="4"/>
  <c r="G12" i="4"/>
  <c r="D13" i="9"/>
  <c r="G12" i="9"/>
  <c r="D12" i="9"/>
  <c r="G11" i="9"/>
  <c r="D11" i="9"/>
  <c r="G10" i="9"/>
  <c r="D10" i="9"/>
  <c r="G43" i="12" l="1"/>
  <c r="G38" i="9"/>
  <c r="G9" i="8"/>
  <c r="G43" i="4"/>
  <c r="G15" i="8"/>
  <c r="G9" i="13"/>
  <c r="G22" i="13"/>
  <c r="G52" i="12"/>
  <c r="G33" i="12"/>
  <c r="G17" i="12"/>
  <c r="G9" i="11"/>
  <c r="G31" i="10"/>
  <c r="G40" i="10"/>
  <c r="G9" i="12"/>
  <c r="G9" i="10"/>
  <c r="G16" i="10"/>
  <c r="G9" i="9"/>
  <c r="G16" i="6"/>
  <c r="D16" i="6"/>
  <c r="D13" i="4"/>
  <c r="G10" i="4"/>
  <c r="G9" i="4" s="1"/>
  <c r="D10" i="4"/>
  <c r="E56" i="13" l="1"/>
  <c r="K20" i="13"/>
  <c r="J20" i="13"/>
  <c r="I20" i="13"/>
  <c r="H20" i="13"/>
  <c r="D11" i="13"/>
  <c r="D12" i="13"/>
  <c r="D13" i="13"/>
  <c r="D15" i="13"/>
  <c r="D17" i="13"/>
  <c r="D19" i="13"/>
  <c r="D23" i="13"/>
  <c r="D24" i="13"/>
  <c r="D25" i="13"/>
  <c r="D26" i="13"/>
  <c r="D27" i="13"/>
  <c r="D28" i="13"/>
  <c r="D45" i="13"/>
  <c r="D10" i="13"/>
  <c r="H53" i="13" l="1"/>
  <c r="J53" i="13"/>
  <c r="I53" i="13"/>
  <c r="K53" i="13"/>
  <c r="G30" i="9"/>
  <c r="G31" i="9"/>
  <c r="G32" i="9"/>
  <c r="G33" i="9"/>
  <c r="G34" i="9"/>
  <c r="G35" i="9"/>
  <c r="G36" i="9"/>
  <c r="G37" i="9"/>
  <c r="G29" i="9"/>
  <c r="G20" i="9"/>
  <c r="G22" i="9"/>
  <c r="G21" i="9" s="1"/>
  <c r="G19" i="9"/>
  <c r="G17" i="9"/>
  <c r="G16" i="9" s="1"/>
  <c r="G15" i="9"/>
  <c r="G14" i="9" s="1"/>
  <c r="G56" i="12"/>
  <c r="G55" i="12" s="1"/>
  <c r="E67" i="12" s="1"/>
  <c r="G49" i="11"/>
  <c r="G48" i="11" s="1"/>
  <c r="E60" i="11" s="1"/>
  <c r="G55" i="10"/>
  <c r="G54" i="10" s="1"/>
  <c r="E68" i="10" s="1"/>
  <c r="G55" i="9"/>
  <c r="G54" i="9" s="1"/>
  <c r="G61" i="8"/>
  <c r="G60" i="8" s="1"/>
  <c r="G28" i="9" l="1"/>
  <c r="G18" i="9"/>
  <c r="G57" i="8"/>
  <c r="G56" i="8" s="1"/>
  <c r="G43" i="8"/>
  <c r="G44" i="8"/>
  <c r="G45" i="8"/>
  <c r="G46" i="8"/>
  <c r="G47" i="8"/>
  <c r="G48" i="8"/>
  <c r="G49" i="8"/>
  <c r="G50" i="8"/>
  <c r="G42" i="8"/>
  <c r="G33" i="8"/>
  <c r="G34" i="8"/>
  <c r="G35" i="8"/>
  <c r="G36" i="8"/>
  <c r="G37" i="8"/>
  <c r="G38" i="8"/>
  <c r="G39" i="8"/>
  <c r="G40" i="8"/>
  <c r="G32" i="8"/>
  <c r="G31" i="8"/>
  <c r="G20" i="8"/>
  <c r="G19" i="8" s="1"/>
  <c r="G57" i="7"/>
  <c r="G56" i="7" s="1"/>
  <c r="G51" i="7"/>
  <c r="G50" i="7" s="1"/>
  <c r="G49" i="7"/>
  <c r="G48" i="7"/>
  <c r="G47" i="7"/>
  <c r="G41" i="7"/>
  <c r="G42" i="7"/>
  <c r="G43" i="7"/>
  <c r="G44" i="7"/>
  <c r="G45" i="7"/>
  <c r="G40" i="7"/>
  <c r="G39" i="7"/>
  <c r="G31" i="7"/>
  <c r="G32" i="7"/>
  <c r="G33" i="7"/>
  <c r="G34" i="7"/>
  <c r="G35" i="7"/>
  <c r="G36" i="7"/>
  <c r="G37" i="7"/>
  <c r="G30" i="7"/>
  <c r="G29" i="7"/>
  <c r="I23" i="12"/>
  <c r="J23" i="12"/>
  <c r="K23" i="12"/>
  <c r="H23" i="12"/>
  <c r="B24" i="12"/>
  <c r="D11" i="12"/>
  <c r="D12" i="12"/>
  <c r="D13" i="12"/>
  <c r="D14" i="12"/>
  <c r="D17" i="12"/>
  <c r="D18" i="12"/>
  <c r="D19" i="12"/>
  <c r="D20" i="12"/>
  <c r="D21" i="12"/>
  <c r="D22" i="12"/>
  <c r="D34" i="12"/>
  <c r="D35" i="12"/>
  <c r="D36" i="12"/>
  <c r="D37" i="12"/>
  <c r="D38" i="12"/>
  <c r="D39" i="12"/>
  <c r="D40" i="12"/>
  <c r="D41" i="12"/>
  <c r="D42" i="12"/>
  <c r="D44" i="12"/>
  <c r="D45" i="12"/>
  <c r="D46" i="12"/>
  <c r="D47" i="12"/>
  <c r="D53" i="12"/>
  <c r="D54" i="12"/>
  <c r="D56" i="12"/>
  <c r="D10" i="12"/>
  <c r="E66" i="9" l="1"/>
  <c r="K64" i="12"/>
  <c r="H64" i="12"/>
  <c r="J64" i="12"/>
  <c r="I64" i="12"/>
  <c r="G30" i="8"/>
  <c r="G28" i="7"/>
  <c r="G41" i="8"/>
  <c r="G46" i="7"/>
  <c r="G38" i="7"/>
  <c r="G18" i="7"/>
  <c r="G17" i="7" s="1"/>
  <c r="G16" i="7"/>
  <c r="G15" i="7" s="1"/>
  <c r="G12" i="7"/>
  <c r="G13" i="7"/>
  <c r="G14" i="7"/>
  <c r="G11" i="7"/>
  <c r="G10" i="7"/>
  <c r="G56" i="6"/>
  <c r="G55" i="6" s="1"/>
  <c r="G54" i="6"/>
  <c r="G52" i="6" s="1"/>
  <c r="G51" i="6"/>
  <c r="G50" i="6"/>
  <c r="G49" i="6"/>
  <c r="G39" i="6"/>
  <c r="G40" i="6"/>
  <c r="G38" i="6"/>
  <c r="G37" i="6"/>
  <c r="G36" i="6"/>
  <c r="G35" i="6"/>
  <c r="G34" i="6"/>
  <c r="G33" i="6"/>
  <c r="G32" i="6"/>
  <c r="G31" i="6"/>
  <c r="G21" i="6"/>
  <c r="G22" i="6"/>
  <c r="G24" i="6"/>
  <c r="G23" i="6" s="1"/>
  <c r="G20" i="6"/>
  <c r="G10" i="6"/>
  <c r="G11" i="6"/>
  <c r="G12" i="6"/>
  <c r="G13" i="6"/>
  <c r="G14" i="6"/>
  <c r="G15" i="6"/>
  <c r="G17" i="6"/>
  <c r="G18" i="6"/>
  <c r="G53" i="13"/>
  <c r="G64" i="12"/>
  <c r="G57" i="11"/>
  <c r="G65" i="10"/>
  <c r="I50" i="11"/>
  <c r="J50" i="11"/>
  <c r="K50" i="11"/>
  <c r="H50" i="11"/>
  <c r="I22" i="11"/>
  <c r="J22" i="11"/>
  <c r="K22" i="11"/>
  <c r="H22" i="11"/>
  <c r="D10" i="11"/>
  <c r="D11" i="11"/>
  <c r="D12" i="11"/>
  <c r="D13" i="11"/>
  <c r="D14" i="11"/>
  <c r="D15" i="11"/>
  <c r="D16" i="11"/>
  <c r="D17" i="11"/>
  <c r="D19" i="11"/>
  <c r="D21" i="11"/>
  <c r="D25" i="11"/>
  <c r="D26" i="11"/>
  <c r="D27" i="11"/>
  <c r="D28" i="11"/>
  <c r="D29" i="11"/>
  <c r="D30" i="11"/>
  <c r="D31" i="11"/>
  <c r="D33" i="11"/>
  <c r="D34" i="11"/>
  <c r="D36" i="11"/>
  <c r="D37" i="11"/>
  <c r="D38" i="11"/>
  <c r="D39" i="11"/>
  <c r="D40" i="11"/>
  <c r="D41" i="11"/>
  <c r="D42" i="11"/>
  <c r="D43" i="11"/>
  <c r="D45" i="11"/>
  <c r="D49" i="11"/>
  <c r="D55" i="11"/>
  <c r="E72" i="8" l="1"/>
  <c r="K57" i="11"/>
  <c r="H57" i="11"/>
  <c r="J57" i="11"/>
  <c r="I57" i="11"/>
  <c r="G9" i="6"/>
  <c r="G19" i="6"/>
  <c r="G9" i="7"/>
  <c r="E62" i="7" s="1"/>
  <c r="G48" i="6"/>
  <c r="G30" i="6"/>
  <c r="G63" i="5"/>
  <c r="G62" i="5"/>
  <c r="G61" i="5"/>
  <c r="G60" i="5"/>
  <c r="G59" i="5"/>
  <c r="G58" i="5"/>
  <c r="G57" i="5"/>
  <c r="G55" i="5"/>
  <c r="G54" i="5" s="1"/>
  <c r="G53" i="5"/>
  <c r="G52" i="5" s="1"/>
  <c r="G51" i="5"/>
  <c r="G50" i="5"/>
  <c r="G49" i="5"/>
  <c r="G48" i="5"/>
  <c r="I22" i="10"/>
  <c r="J22" i="10"/>
  <c r="K22" i="10"/>
  <c r="H22" i="10"/>
  <c r="B23" i="10"/>
  <c r="D11" i="10"/>
  <c r="D12" i="10"/>
  <c r="D14" i="10"/>
  <c r="D15" i="10"/>
  <c r="D17" i="10"/>
  <c r="D18" i="10"/>
  <c r="D19" i="10"/>
  <c r="D21" i="10"/>
  <c r="D32" i="10"/>
  <c r="D33" i="10"/>
  <c r="D34" i="10"/>
  <c r="D35" i="10"/>
  <c r="D36" i="10"/>
  <c r="D37" i="10"/>
  <c r="D38" i="10"/>
  <c r="D39" i="10"/>
  <c r="D41" i="10"/>
  <c r="D43" i="10"/>
  <c r="D44" i="10"/>
  <c r="D45" i="10"/>
  <c r="D46" i="10"/>
  <c r="D47" i="10"/>
  <c r="D53" i="10"/>
  <c r="D55" i="10"/>
  <c r="D10" i="10"/>
  <c r="E67" i="6" l="1"/>
  <c r="G64" i="6" s="1"/>
  <c r="K65" i="10"/>
  <c r="J65" i="10"/>
  <c r="I65" i="10"/>
  <c r="H65" i="10"/>
  <c r="G59" i="7"/>
  <c r="G47" i="5"/>
  <c r="G56" i="5"/>
  <c r="D30" i="9"/>
  <c r="D31" i="9"/>
  <c r="D32" i="9"/>
  <c r="D33" i="9"/>
  <c r="D34" i="9"/>
  <c r="D35" i="9"/>
  <c r="D36" i="9"/>
  <c r="D37" i="9"/>
  <c r="D39" i="9"/>
  <c r="D40" i="9"/>
  <c r="D41" i="9"/>
  <c r="D42" i="9"/>
  <c r="D43" i="9"/>
  <c r="D44" i="9"/>
  <c r="D53" i="9"/>
  <c r="D55" i="9"/>
  <c r="D19" i="9"/>
  <c r="D17" i="9"/>
  <c r="D15" i="9"/>
  <c r="I23" i="9"/>
  <c r="J23" i="9"/>
  <c r="K23" i="9"/>
  <c r="H23" i="9"/>
  <c r="B24" i="9"/>
  <c r="D20" i="9"/>
  <c r="K63" i="9" l="1"/>
  <c r="J63" i="9"/>
  <c r="H63" i="9"/>
  <c r="I63" i="9"/>
  <c r="B57" i="9"/>
  <c r="D59" i="9" s="1"/>
  <c r="D29" i="9" l="1"/>
  <c r="G18" i="5" l="1"/>
  <c r="G17" i="5" s="1"/>
  <c r="G16" i="5"/>
  <c r="G15" i="5" s="1"/>
  <c r="G14" i="5"/>
  <c r="G13" i="5"/>
  <c r="G12" i="5"/>
  <c r="G11" i="5"/>
  <c r="G10" i="5"/>
  <c r="G47" i="4"/>
  <c r="G46" i="4" s="1"/>
  <c r="G42" i="4"/>
  <c r="G41" i="4"/>
  <c r="G40" i="4"/>
  <c r="G36" i="4"/>
  <c r="G38" i="4"/>
  <c r="G35" i="4"/>
  <c r="G34" i="4"/>
  <c r="G33" i="4"/>
  <c r="G39" i="4" l="1"/>
  <c r="G9" i="5"/>
  <c r="E74" i="5" s="1"/>
  <c r="G32" i="4"/>
  <c r="G71" i="5" l="1"/>
  <c r="G20" i="4"/>
  <c r="G19" i="4" s="1"/>
  <c r="G18" i="4"/>
  <c r="I62" i="8"/>
  <c r="J62" i="8"/>
  <c r="K62" i="8"/>
  <c r="H62" i="8"/>
  <c r="I21" i="8"/>
  <c r="J21" i="8"/>
  <c r="K21" i="8"/>
  <c r="H21" i="8"/>
  <c r="D35" i="8"/>
  <c r="D20" i="8"/>
  <c r="D31" i="8"/>
  <c r="D32" i="8"/>
  <c r="D33" i="8"/>
  <c r="D34" i="8"/>
  <c r="D36" i="8"/>
  <c r="D37" i="8"/>
  <c r="D38" i="8"/>
  <c r="D39" i="8"/>
  <c r="D40" i="8"/>
  <c r="D42" i="8"/>
  <c r="D43" i="8"/>
  <c r="D44" i="8"/>
  <c r="D45" i="8"/>
  <c r="D46" i="8"/>
  <c r="D47" i="8"/>
  <c r="D48" i="8"/>
  <c r="D49" i="8"/>
  <c r="D50" i="8"/>
  <c r="D57" i="8"/>
  <c r="D61" i="8"/>
  <c r="K69" i="8" l="1"/>
  <c r="J69" i="8"/>
  <c r="I69" i="8"/>
  <c r="H69" i="8"/>
  <c r="G16" i="4"/>
  <c r="G15" i="4" s="1"/>
  <c r="G11" i="4" l="1"/>
  <c r="E62" i="4" s="1"/>
  <c r="I52" i="7"/>
  <c r="J52" i="7"/>
  <c r="K52" i="7"/>
  <c r="H52" i="7"/>
  <c r="I19" i="7"/>
  <c r="I59" i="7" s="1"/>
  <c r="J19" i="7"/>
  <c r="J59" i="7" s="1"/>
  <c r="K19" i="7"/>
  <c r="K59" i="7" s="1"/>
  <c r="H19" i="7"/>
  <c r="H59" i="7" s="1"/>
  <c r="D11" i="7"/>
  <c r="D12" i="7"/>
  <c r="D13" i="7"/>
  <c r="D14" i="7"/>
  <c r="D16" i="7"/>
  <c r="D18" i="7"/>
  <c r="D29" i="7"/>
  <c r="D30" i="7"/>
  <c r="D31" i="7"/>
  <c r="D32" i="7"/>
  <c r="D33" i="7"/>
  <c r="D34" i="7"/>
  <c r="D35" i="7"/>
  <c r="D36" i="7"/>
  <c r="D37" i="7"/>
  <c r="D39" i="7"/>
  <c r="D40" i="7"/>
  <c r="D41" i="7"/>
  <c r="D42" i="7"/>
  <c r="D43" i="7"/>
  <c r="D44" i="7"/>
  <c r="D45" i="7"/>
  <c r="D47" i="7"/>
  <c r="D48" i="7"/>
  <c r="D49" i="7"/>
  <c r="D51" i="7"/>
  <c r="D57" i="7"/>
  <c r="D10" i="7"/>
  <c r="G59" i="4" l="1"/>
  <c r="I57" i="6"/>
  <c r="J57" i="6"/>
  <c r="K57" i="6"/>
  <c r="H57" i="6"/>
  <c r="H25" i="6"/>
  <c r="D32" i="6"/>
  <c r="D33" i="6"/>
  <c r="D34" i="6"/>
  <c r="D35" i="6"/>
  <c r="D36" i="6"/>
  <c r="D37" i="6"/>
  <c r="D38" i="6"/>
  <c r="D39" i="6"/>
  <c r="D40" i="6"/>
  <c r="D49" i="6"/>
  <c r="D50" i="6"/>
  <c r="D51" i="6"/>
  <c r="D54" i="6"/>
  <c r="D55" i="6"/>
  <c r="D56" i="6"/>
  <c r="D31" i="6"/>
  <c r="D24" i="6"/>
  <c r="D21" i="6"/>
  <c r="D22" i="6"/>
  <c r="D20" i="6"/>
  <c r="D10" i="6"/>
  <c r="D11" i="6"/>
  <c r="D12" i="6"/>
  <c r="D13" i="6"/>
  <c r="D14" i="6"/>
  <c r="D15" i="6"/>
  <c r="D17" i="6"/>
  <c r="D18" i="6"/>
  <c r="I25" i="6"/>
  <c r="J25" i="6"/>
  <c r="K25" i="6"/>
  <c r="D62" i="6"/>
  <c r="K64" i="6" l="1"/>
  <c r="I64" i="6"/>
  <c r="J64" i="6"/>
  <c r="H64" i="6"/>
  <c r="I19" i="5"/>
  <c r="I71" i="5" s="1"/>
  <c r="J19" i="5"/>
  <c r="J71" i="5" s="1"/>
  <c r="K19" i="5"/>
  <c r="K71" i="5" s="1"/>
  <c r="H19" i="5"/>
  <c r="H71" i="5" s="1"/>
  <c r="D55" i="5"/>
  <c r="D63" i="5"/>
  <c r="D14" i="5"/>
  <c r="D11" i="5" l="1"/>
  <c r="D13" i="5"/>
  <c r="D61" i="5"/>
  <c r="D59" i="5"/>
  <c r="D57" i="5"/>
  <c r="D51" i="5"/>
  <c r="D49" i="5"/>
  <c r="D10" i="5"/>
  <c r="D62" i="5"/>
  <c r="D60" i="5"/>
  <c r="D58" i="5"/>
  <c r="D53" i="5"/>
  <c r="D50" i="5"/>
  <c r="D48" i="5"/>
  <c r="D18" i="5"/>
  <c r="D16" i="5"/>
  <c r="D12" i="5"/>
  <c r="H21" i="4" l="1"/>
  <c r="D33" i="4"/>
  <c r="D34" i="4"/>
  <c r="D35" i="4"/>
  <c r="D36" i="4"/>
  <c r="D38" i="4"/>
  <c r="D40" i="4"/>
  <c r="D41" i="4"/>
  <c r="D42" i="4"/>
  <c r="D47" i="4"/>
  <c r="K21" i="4" l="1"/>
  <c r="J21" i="4"/>
  <c r="I21" i="4"/>
  <c r="D20" i="4"/>
  <c r="D14" i="4"/>
  <c r="D16" i="4"/>
  <c r="D18" i="4"/>
  <c r="D12" i="4"/>
  <c r="I59" i="4" l="1"/>
  <c r="J59" i="4"/>
  <c r="K59" i="4"/>
  <c r="H59" i="4"/>
  <c r="G69" i="8"/>
  <c r="G63" i="9"/>
</calcChain>
</file>

<file path=xl/sharedStrings.xml><?xml version="1.0" encoding="utf-8"?>
<sst xmlns="http://schemas.openxmlformats.org/spreadsheetml/2006/main" count="3581" uniqueCount="302">
  <si>
    <t>Наименование</t>
  </si>
  <si>
    <t>Кол-во порций (план)</t>
  </si>
  <si>
    <t>Кол-во на порцию (гр)</t>
  </si>
  <si>
    <t>Общее кол-во (кг)</t>
  </si>
  <si>
    <t>Выход блюда (гр)</t>
  </si>
  <si>
    <t>Цена (руб)</t>
  </si>
  <si>
    <t>Общая сумма (руб)</t>
  </si>
  <si>
    <t>Белки</t>
  </si>
  <si>
    <t>Жиры</t>
  </si>
  <si>
    <t>Углеводы</t>
  </si>
  <si>
    <t>Ккал</t>
  </si>
  <si>
    <t>09:30-10:30 Завтрак</t>
  </si>
  <si>
    <t>12:00-13:00 Обед</t>
  </si>
  <si>
    <t>14:30-15:00 Полдник</t>
  </si>
  <si>
    <t>наименование учреждения</t>
  </si>
  <si>
    <t>В.П. Чумаков</t>
  </si>
  <si>
    <t>подразделение</t>
  </si>
  <si>
    <t>Столовая</t>
  </si>
  <si>
    <t>Меню-раскладка</t>
  </si>
  <si>
    <t>Соль</t>
  </si>
  <si>
    <t>Чай с сахаром</t>
  </si>
  <si>
    <t>Чай</t>
  </si>
  <si>
    <t>Сахар</t>
  </si>
  <si>
    <t>200/15</t>
  </si>
  <si>
    <t>Лук зеленый</t>
  </si>
  <si>
    <t>Масло растительное</t>
  </si>
  <si>
    <t>Капуста свежая</t>
  </si>
  <si>
    <t>Картофель</t>
  </si>
  <si>
    <t>Морковь</t>
  </si>
  <si>
    <t>Нарезка мясная</t>
  </si>
  <si>
    <t>Свекла</t>
  </si>
  <si>
    <t>Сметана</t>
  </si>
  <si>
    <t>Томатная паста</t>
  </si>
  <si>
    <t>Укроп</t>
  </si>
  <si>
    <t>Лимонная кислота</t>
  </si>
  <si>
    <t>Рис</t>
  </si>
  <si>
    <t>Лук репчатый</t>
  </si>
  <si>
    <t>Мука</t>
  </si>
  <si>
    <t>Перец</t>
  </si>
  <si>
    <t>Пюре гороховое</t>
  </si>
  <si>
    <t>Горох</t>
  </si>
  <si>
    <t>Масло сливочное</t>
  </si>
  <si>
    <t>Сок</t>
  </si>
  <si>
    <t>Хлеб</t>
  </si>
  <si>
    <t>Хлеб Дарницкий</t>
  </si>
  <si>
    <t>50/5</t>
  </si>
  <si>
    <t>-</t>
  </si>
  <si>
    <t>Итого</t>
  </si>
  <si>
    <t>На питании состоит</t>
  </si>
  <si>
    <t>человек</t>
  </si>
  <si>
    <t>Стоимость рациона питания на 1 человека составляет</t>
  </si>
  <si>
    <t>рублей</t>
  </si>
  <si>
    <t>Заведующий производством</t>
  </si>
  <si>
    <t>Илалова Р.И.</t>
  </si>
  <si>
    <t xml:space="preserve">«УТВЕРЖДЕНО»                                                                                                                                                             </t>
  </si>
  <si>
    <t>Илалова Резеда Исхаковна</t>
  </si>
  <si>
    <t>г. Альметьевск</t>
  </si>
  <si>
    <t>Ответственный:</t>
  </si>
  <si>
    <t>Крупа манная</t>
  </si>
  <si>
    <t>Молоко</t>
  </si>
  <si>
    <t>Вафли</t>
  </si>
  <si>
    <t>Кисель фруктовый</t>
  </si>
  <si>
    <t>Кисель сухой</t>
  </si>
  <si>
    <t>250/25</t>
  </si>
  <si>
    <t>Картофельное  пюре</t>
  </si>
  <si>
    <t>Ватрушка с творогом</t>
  </si>
  <si>
    <t>Дрожжи</t>
  </si>
  <si>
    <t>Творог</t>
  </si>
  <si>
    <t>Яйцо</t>
  </si>
  <si>
    <t>Повидло</t>
  </si>
  <si>
    <t>Какао с молоком</t>
  </si>
  <si>
    <t>какао</t>
  </si>
  <si>
    <t>сметана</t>
  </si>
  <si>
    <t>Компот из сухофруктов</t>
  </si>
  <si>
    <t>сахар</t>
  </si>
  <si>
    <t>Апельсин</t>
  </si>
  <si>
    <t>Паста томатная</t>
  </si>
  <si>
    <t>Смесь сухофруктов</t>
  </si>
  <si>
    <t>Сухари панировочные</t>
  </si>
  <si>
    <t>Мука пшеничная</t>
  </si>
  <si>
    <t>Вторник</t>
  </si>
  <si>
    <t>Среда</t>
  </si>
  <si>
    <t>Понедельник</t>
  </si>
  <si>
    <t>Четверг</t>
  </si>
  <si>
    <t>Пятница</t>
  </si>
  <si>
    <t>Крупа овсяная</t>
  </si>
  <si>
    <t xml:space="preserve">Банан </t>
  </si>
  <si>
    <t>Сельдь с луком</t>
  </si>
  <si>
    <t>Жаркое по-домашнему</t>
  </si>
  <si>
    <t>Молоко кипяченое</t>
  </si>
  <si>
    <t xml:space="preserve">Молоко </t>
  </si>
  <si>
    <t>Крендель сахарный</t>
  </si>
  <si>
    <t>Капуста</t>
  </si>
  <si>
    <t>Рис отварной</t>
  </si>
  <si>
    <t>соль</t>
  </si>
  <si>
    <t>Кофейный напиток с молоком</t>
  </si>
  <si>
    <t>Крупа перловая</t>
  </si>
  <si>
    <t>сок</t>
  </si>
  <si>
    <t>Картофельное пюре</t>
  </si>
  <si>
    <t>Яблоки</t>
  </si>
  <si>
    <t>Кофейный напиток</t>
  </si>
  <si>
    <t>Яблоки свежие</t>
  </si>
  <si>
    <t>Крупа пшено</t>
  </si>
  <si>
    <t>Картофель отварной в молоке</t>
  </si>
  <si>
    <t>Салат из свеклы отварной</t>
  </si>
  <si>
    <t>Котлета рубленая из птицы</t>
  </si>
  <si>
    <t>Птица</t>
  </si>
  <si>
    <t>Перец молотый</t>
  </si>
  <si>
    <t>50/50</t>
  </si>
  <si>
    <t>Огурцы соленые</t>
  </si>
  <si>
    <t>Компот из апельсин</t>
  </si>
  <si>
    <t>Какао</t>
  </si>
  <si>
    <t>Макароны</t>
  </si>
  <si>
    <t>Апельсины</t>
  </si>
  <si>
    <t>Кислота лимонная</t>
  </si>
  <si>
    <t>Суп  с макаронными изделиями и картофелем с курицей</t>
  </si>
  <si>
    <t>Картофель свежий</t>
  </si>
  <si>
    <t>Шницель натуральный</t>
  </si>
  <si>
    <t>Компот из яблок</t>
  </si>
  <si>
    <t>Шницель рыбный натуральный</t>
  </si>
  <si>
    <t>Рыба св/минтай</t>
  </si>
  <si>
    <t>Зелень</t>
  </si>
  <si>
    <t>Яйца</t>
  </si>
  <si>
    <t>Ванилин</t>
  </si>
  <si>
    <t>25/25</t>
  </si>
  <si>
    <t>Минтай</t>
  </si>
  <si>
    <t>Рыба тушеная в томате с овощами</t>
  </si>
  <si>
    <t>Томат паста</t>
  </si>
  <si>
    <t>Лавровый лист</t>
  </si>
  <si>
    <t>Суп картофельный с пшеном с цыплятами</t>
  </si>
  <si>
    <t>Каша молочная из риса и пшена</t>
  </si>
  <si>
    <t>Крупа рис</t>
  </si>
  <si>
    <t>Запеканка творожная  с повидлом</t>
  </si>
  <si>
    <t>250/50</t>
  </si>
  <si>
    <t xml:space="preserve">Цыплята </t>
  </si>
  <si>
    <t>Плов из говядины</t>
  </si>
  <si>
    <t>Перец черный молотый</t>
  </si>
  <si>
    <t>Цыплята</t>
  </si>
  <si>
    <t>Борщ из свежей капусты с цыплятами</t>
  </si>
  <si>
    <t>Суп рисовый с цыплятами</t>
  </si>
  <si>
    <t>Рассольник ленинградский с цыплятами</t>
  </si>
  <si>
    <t>Каша гречневая</t>
  </si>
  <si>
    <t>Крупа гречневая</t>
  </si>
  <si>
    <t>Хлеб белый в/с</t>
  </si>
  <si>
    <t>Макаронные изделия</t>
  </si>
  <si>
    <t>Щи из свежей капусты с цыплятами</t>
  </si>
  <si>
    <t>Крупа гречка</t>
  </si>
  <si>
    <t xml:space="preserve">ГБОУ Альметьевская школа  № 19 </t>
  </si>
  <si>
    <t xml:space="preserve">ГБОУ Альметьевская шк  № 19 </t>
  </si>
  <si>
    <t>Хлеб белый</t>
  </si>
  <si>
    <t>Груши свежие</t>
  </si>
  <si>
    <t>150/20</t>
  </si>
  <si>
    <t>Суп картофельный с рисом с цыплятами</t>
  </si>
  <si>
    <t>Свекла ст</t>
  </si>
  <si>
    <t>Груши св</t>
  </si>
  <si>
    <t>Яйцо вареное</t>
  </si>
  <si>
    <t>Сыр голландский</t>
  </si>
  <si>
    <t>Салат из св капусты</t>
  </si>
  <si>
    <t>Пряники</t>
  </si>
  <si>
    <t>Суп молочный вермишелевый</t>
  </si>
  <si>
    <t>Гуляш из говядины</t>
  </si>
  <si>
    <t>Фрикадельки куриные</t>
  </si>
  <si>
    <t>Хлеб пшеничный</t>
  </si>
  <si>
    <t>200/10</t>
  </si>
  <si>
    <t>Крупа пшенная</t>
  </si>
  <si>
    <t>Говядина</t>
  </si>
  <si>
    <t>Перец черн молот</t>
  </si>
  <si>
    <t>Салат из капусты с яблоками</t>
  </si>
  <si>
    <t>Чеснок</t>
  </si>
  <si>
    <t>Салат овощной с яблоками</t>
  </si>
  <si>
    <t>Капуста б/к</t>
  </si>
  <si>
    <t xml:space="preserve">яблоки </t>
  </si>
  <si>
    <t>Лавр лист</t>
  </si>
  <si>
    <t>яйцо</t>
  </si>
  <si>
    <t>дрожжи</t>
  </si>
  <si>
    <t>75/5</t>
  </si>
  <si>
    <t xml:space="preserve">Яйцо </t>
  </si>
  <si>
    <t>Суп картофельный с гречкой с цыплятами</t>
  </si>
  <si>
    <t>Суп крестьянский с крупой</t>
  </si>
  <si>
    <t>Запеканка творожная с повидлом</t>
  </si>
  <si>
    <t>Напиток из апельсин</t>
  </si>
  <si>
    <t>7-11 лет</t>
  </si>
  <si>
    <t>100/10</t>
  </si>
  <si>
    <t>50/100</t>
  </si>
  <si>
    <t>Каша молочная рисовая с маслом</t>
  </si>
  <si>
    <t>Каша молочная пшенная c маслом</t>
  </si>
  <si>
    <t>Каша молочная геркулесовая с маслом</t>
  </si>
  <si>
    <t>Макароны отварные</t>
  </si>
  <si>
    <t>7-11лет</t>
  </si>
  <si>
    <t>Государственное бюджетное образовательное учереждение «Альметьевская  школа № 19 для детей с ограниченными возможностями здоровья »</t>
  </si>
  <si>
    <t>Рыба припушенная</t>
  </si>
  <si>
    <t>Салат  из белокачанной капусты с яблоками</t>
  </si>
  <si>
    <t>Каша молочная манная с маслом</t>
  </si>
  <si>
    <t>Яйцо столовое</t>
  </si>
  <si>
    <t>Котлеты говяжьи</t>
  </si>
  <si>
    <t>Говядина(котлетное мясо</t>
  </si>
  <si>
    <t>молоко</t>
  </si>
  <si>
    <t>хлеб пшеничный</t>
  </si>
  <si>
    <t>ДВАДЦАТИ ДНЕВНОЕ МЕНЮ</t>
  </si>
  <si>
    <t>Макаронник</t>
  </si>
  <si>
    <t>Чай черный</t>
  </si>
  <si>
    <t>200/20</t>
  </si>
  <si>
    <t>12-18 лет</t>
  </si>
  <si>
    <t>Рыба св треска</t>
  </si>
  <si>
    <t>Сок фруктовый</t>
  </si>
  <si>
    <t>Салат из свеклы с яблоками</t>
  </si>
  <si>
    <t>Яблоки св</t>
  </si>
  <si>
    <t>Крупа рисовая</t>
  </si>
  <si>
    <t>150/10</t>
  </si>
  <si>
    <t>Сельдь соленая</t>
  </si>
  <si>
    <t>Каша молочная гречневая с маслом</t>
  </si>
  <si>
    <t>Компот из груши</t>
  </si>
  <si>
    <t>Груши</t>
  </si>
  <si>
    <t>Суп из овощей с цыплятами</t>
  </si>
  <si>
    <t>Капуста белокочанная</t>
  </si>
  <si>
    <t>Зеленый горошек</t>
  </si>
  <si>
    <t>12-18лет</t>
  </si>
  <si>
    <t>Салат из моркови с яблоками</t>
  </si>
  <si>
    <t>75/75</t>
  </si>
  <si>
    <t xml:space="preserve">Омлет натуральный </t>
  </si>
  <si>
    <t>Салат из свеклы с огурцами солеными</t>
  </si>
  <si>
    <t xml:space="preserve">зеленый горошек </t>
  </si>
  <si>
    <t>Мясо тушеное</t>
  </si>
  <si>
    <t>Каша молочная пшенная с маслом</t>
  </si>
  <si>
    <t>Печенье овсяное</t>
  </si>
  <si>
    <t>Винегрет овощной</t>
  </si>
  <si>
    <t>Плов из цыплят</t>
  </si>
  <si>
    <t>Запеканка из творога с морковью  с повидлом</t>
  </si>
  <si>
    <t>150/30</t>
  </si>
  <si>
    <t>75/200</t>
  </si>
  <si>
    <t>Салат картофель с морковью</t>
  </si>
  <si>
    <t>Капуста тушеная</t>
  </si>
  <si>
    <t>Суп  с макаронными изделиями и картофелем с цыплятами</t>
  </si>
  <si>
    <t>Перец черный горошек</t>
  </si>
  <si>
    <t>Суп гречневый с цыплятами</t>
  </si>
  <si>
    <t>гречка</t>
  </si>
  <si>
    <t>150/5</t>
  </si>
  <si>
    <t>Суп молочный рисовый</t>
  </si>
  <si>
    <t>рис</t>
  </si>
  <si>
    <t>Горбуша</t>
  </si>
  <si>
    <t>Чай с молоком</t>
  </si>
  <si>
    <t xml:space="preserve">Сахар </t>
  </si>
  <si>
    <t>Смесь компотная</t>
  </si>
  <si>
    <t>В1</t>
  </si>
  <si>
    <t>С</t>
  </si>
  <si>
    <t>А</t>
  </si>
  <si>
    <t>Е</t>
  </si>
  <si>
    <t>Са</t>
  </si>
  <si>
    <t>Р</t>
  </si>
  <si>
    <t>Mg</t>
  </si>
  <si>
    <t>Fe</t>
  </si>
  <si>
    <t>0,.28</t>
  </si>
  <si>
    <t>0.02</t>
  </si>
  <si>
    <t>0.04</t>
  </si>
  <si>
    <t>0.33</t>
  </si>
  <si>
    <t>0.03</t>
  </si>
  <si>
    <t>0.08</t>
  </si>
  <si>
    <t>0.01</t>
  </si>
  <si>
    <t>0.3</t>
  </si>
  <si>
    <t>Суп крестьянский с крупой с цыплятами</t>
  </si>
  <si>
    <t xml:space="preserve">«СОГЛАСОВАНО»                                                                                                                                                             </t>
  </si>
  <si>
    <t>ФФБУЗ " Центр гигиены и эпидимиологии в  Республике Татарстан" в Альметьевском Заинском и Лениногорском  районах</t>
  </si>
  <si>
    <t>Стефановская Е.А.</t>
  </si>
  <si>
    <t>200/5</t>
  </si>
  <si>
    <t>30/25</t>
  </si>
  <si>
    <t>Чай с сахаром с лимоном</t>
  </si>
  <si>
    <t>Лимон</t>
  </si>
  <si>
    <t xml:space="preserve">Суп гороховый </t>
  </si>
  <si>
    <t>100/20</t>
  </si>
  <si>
    <t xml:space="preserve">Суп картофельный с гречкой </t>
  </si>
  <si>
    <t>Сок натуральный</t>
  </si>
  <si>
    <t>Медсестра</t>
  </si>
  <si>
    <t>Казакова Е.В</t>
  </si>
  <si>
    <t>Филе куриное</t>
  </si>
  <si>
    <t>филе куриные</t>
  </si>
  <si>
    <t>Салат из св огурцов</t>
  </si>
  <si>
    <t>Огурцы св</t>
  </si>
  <si>
    <t>Филе кур</t>
  </si>
  <si>
    <t>75/100</t>
  </si>
  <si>
    <t>Салат из св помидор и огурцов</t>
  </si>
  <si>
    <t>Помидоры</t>
  </si>
  <si>
    <t>Огурцы</t>
  </si>
  <si>
    <t xml:space="preserve">Печенье овсяное </t>
  </si>
  <si>
    <t>Каша перловая</t>
  </si>
  <si>
    <t>крупа перловая</t>
  </si>
  <si>
    <t>Тефтели из говядины</t>
  </si>
  <si>
    <t>Булочка полезная</t>
  </si>
  <si>
    <t>на 2022-2023 учебный год/7-11лет/</t>
  </si>
  <si>
    <t>Директор ГБОУ "Альметьевская школа № 19 " для детей с ОВЗ</t>
  </si>
  <si>
    <t>Ряженка</t>
  </si>
  <si>
    <t>Вермишель</t>
  </si>
  <si>
    <t>Печенье сахарное</t>
  </si>
  <si>
    <t>вермишель</t>
  </si>
  <si>
    <t>Грудка</t>
  </si>
  <si>
    <t>Салат из моркови с курагой</t>
  </si>
  <si>
    <t>Курага</t>
  </si>
  <si>
    <t>курага</t>
  </si>
  <si>
    <t>100/5</t>
  </si>
  <si>
    <t>Рыба св/горбуша/</t>
  </si>
  <si>
    <t>Рыба св горбуша</t>
  </si>
  <si>
    <t xml:space="preserve">ГБОУ Альметьевская школа  № 19 для детей с ОВЗ 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</si>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</sst>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_р_._-;\-* #,##0.00_р_._-;_-* &quot;-&quot;??_р_._-;_-@_-"/>
    <numFmt numFmtId="165" formatCode="[$-F800]dddd\,\ mmmm\ dd\,\ yyyy"/>
    <numFmt numFmtId="166" formatCode="0.000"/>
  </numFmts>
  <fonts count="24" x14ac:knownFonts="1">
    <font>
      <sz val="11"/>
      <color theme="1"/>
      <name val="Calibri"/>
      <family val="2"/>
      <charset val="204"/>
      <scheme val="minor"/>
    </font>
    <font>
      <sz val="10"/>
      <color theme="1"/>
      <name val="Tahoma"/>
      <family val="2"/>
      <charset val="204"/>
    </font>
    <font>
      <b/>
      <sz val="10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b/>
      <sz val="22"/>
      <color theme="1"/>
      <name val="Tahoma"/>
      <family val="2"/>
      <charset val="204"/>
    </font>
    <font>
      <sz val="10"/>
      <color theme="0"/>
      <name val="Tahoma"/>
      <family val="2"/>
      <charset val="204"/>
    </font>
    <font>
      <b/>
      <i/>
      <sz val="10"/>
      <color theme="1"/>
      <name val="Tahoma"/>
      <family val="2"/>
      <charset val="204"/>
    </font>
    <font>
      <b/>
      <i/>
      <sz val="10"/>
      <color theme="0"/>
      <name val="Tahoma"/>
      <family val="2"/>
      <charset val="204"/>
    </font>
    <font>
      <sz val="11"/>
      <color theme="1"/>
      <name val="Tahoma"/>
      <family val="2"/>
      <charset val="204"/>
    </font>
    <font>
      <b/>
      <sz val="12"/>
      <color theme="1"/>
      <name val="Tahoma"/>
      <family val="2"/>
      <charset val="204"/>
    </font>
    <font>
      <b/>
      <sz val="16"/>
      <color theme="1"/>
      <name val="Tahoma"/>
      <family val="2"/>
      <charset val="204"/>
    </font>
    <font>
      <b/>
      <sz val="10"/>
      <name val="Tahoma"/>
      <family val="2"/>
      <charset val="204"/>
    </font>
    <font>
      <b/>
      <sz val="9"/>
      <color theme="1"/>
      <name val="Tahoma"/>
      <family val="2"/>
      <charset val="204"/>
    </font>
    <font>
      <b/>
      <sz val="9"/>
      <name val="Tahoma"/>
      <family val="2"/>
      <charset val="204"/>
    </font>
    <font>
      <b/>
      <i/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10"/>
      <color theme="6" tint="0.39997558519241921"/>
      <name val="Tahoma"/>
      <family val="2"/>
      <charset val="204"/>
    </font>
    <font>
      <b/>
      <sz val="28"/>
      <color theme="1"/>
      <name val="Tahoma"/>
      <family val="2"/>
      <charset val="204"/>
    </font>
    <font>
      <b/>
      <sz val="9"/>
      <color theme="0"/>
      <name val="Tahoma"/>
      <family val="2"/>
      <charset val="204"/>
    </font>
    <font>
      <sz val="10"/>
      <name val="Tahoma"/>
      <family val="2"/>
      <charset val="204"/>
    </font>
    <font>
      <sz val="10"/>
      <color theme="2" tint="-0.249977111117893"/>
      <name val="Tahoma"/>
      <family val="2"/>
      <charset val="204"/>
    </font>
    <font>
      <b/>
      <i/>
      <sz val="10"/>
      <color theme="2" tint="-0.249977111117893"/>
      <name val="Tahoma"/>
      <family val="2"/>
      <charset val="204"/>
    </font>
    <font>
      <b/>
      <sz val="7"/>
      <color theme="1"/>
      <name val="Tahoma"/>
      <family val="2"/>
      <charset val="204"/>
    </font>
    <font>
      <i/>
      <sz val="10"/>
      <color theme="1"/>
      <name val="Tahoma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1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2" fontId="1" fillId="0" borderId="6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0" fontId="1" fillId="0" borderId="6" xfId="0" applyFont="1" applyBorder="1" applyAlignment="1">
      <alignment wrapText="1"/>
    </xf>
    <xf numFmtId="0" fontId="1" fillId="0" borderId="4" xfId="0" applyFont="1" applyBorder="1" applyAlignment="1">
      <alignment wrapText="1"/>
    </xf>
    <xf numFmtId="166" fontId="1" fillId="0" borderId="4" xfId="0" applyNumberFormat="1" applyFont="1" applyBorder="1" applyAlignment="1">
      <alignment horizontal="center"/>
    </xf>
    <xf numFmtId="0" fontId="1" fillId="0" borderId="3" xfId="0" applyFont="1" applyBorder="1" applyAlignment="1">
      <alignment wrapText="1"/>
    </xf>
    <xf numFmtId="0" fontId="1" fillId="0" borderId="3" xfId="0" applyFont="1" applyBorder="1" applyAlignment="1">
      <alignment horizontal="center"/>
    </xf>
    <xf numFmtId="2" fontId="2" fillId="3" borderId="3" xfId="0" applyNumberFormat="1" applyFont="1" applyFill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1" fillId="2" borderId="10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/>
    <xf numFmtId="0" fontId="1" fillId="2" borderId="11" xfId="0" applyFont="1" applyFill="1" applyBorder="1"/>
    <xf numFmtId="2" fontId="1" fillId="0" borderId="4" xfId="0" applyNumberFormat="1" applyFont="1" applyBorder="1" applyAlignment="1">
      <alignment horizontal="center"/>
    </xf>
    <xf numFmtId="2" fontId="2" fillId="3" borderId="6" xfId="0" applyNumberFormat="1" applyFont="1" applyFill="1" applyBorder="1" applyAlignment="1">
      <alignment horizontal="center"/>
    </xf>
    <xf numFmtId="0" fontId="5" fillId="0" borderId="6" xfId="0" applyFont="1" applyFill="1" applyBorder="1" applyAlignment="1">
      <alignment horizontal="center"/>
    </xf>
    <xf numFmtId="0" fontId="1" fillId="3" borderId="0" xfId="0" applyFont="1" applyFill="1" applyBorder="1" applyAlignment="1">
      <alignment wrapText="1"/>
    </xf>
    <xf numFmtId="166" fontId="1" fillId="3" borderId="0" xfId="0" applyNumberFormat="1" applyFont="1" applyFill="1" applyBorder="1" applyAlignment="1">
      <alignment horizontal="center"/>
    </xf>
    <xf numFmtId="0" fontId="1" fillId="3" borderId="0" xfId="0" applyFont="1" applyFill="1" applyBorder="1"/>
    <xf numFmtId="0" fontId="1" fillId="3" borderId="7" xfId="0" applyFont="1" applyFill="1" applyBorder="1" applyAlignment="1">
      <alignment wrapText="1"/>
    </xf>
    <xf numFmtId="166" fontId="1" fillId="3" borderId="8" xfId="0" applyNumberFormat="1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8" xfId="0" applyFont="1" applyFill="1" applyBorder="1"/>
    <xf numFmtId="2" fontId="2" fillId="3" borderId="5" xfId="0" applyNumberFormat="1" applyFont="1" applyFill="1" applyBorder="1" applyAlignment="1">
      <alignment horizontal="center"/>
    </xf>
    <xf numFmtId="0" fontId="6" fillId="0" borderId="5" xfId="0" applyFont="1" applyBorder="1" applyAlignment="1">
      <alignment wrapText="1"/>
    </xf>
    <xf numFmtId="0" fontId="7" fillId="0" borderId="5" xfId="0" applyFont="1" applyFill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0" xfId="0" applyFont="1"/>
    <xf numFmtId="166" fontId="6" fillId="0" borderId="5" xfId="0" applyNumberFormat="1" applyFont="1" applyBorder="1" applyAlignment="1">
      <alignment horizontal="center"/>
    </xf>
    <xf numFmtId="0" fontId="6" fillId="0" borderId="4" xfId="0" applyFont="1" applyBorder="1" applyAlignment="1">
      <alignment wrapText="1"/>
    </xf>
    <xf numFmtId="0" fontId="7" fillId="0" borderId="4" xfId="0" applyFont="1" applyFill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8" fillId="0" borderId="0" xfId="0" applyFont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/>
    <xf numFmtId="0" fontId="8" fillId="0" borderId="1" xfId="0" applyFont="1" applyBorder="1"/>
    <xf numFmtId="0" fontId="9" fillId="0" borderId="0" xfId="0" applyFont="1" applyAlignment="1">
      <alignment wrapText="1"/>
    </xf>
    <xf numFmtId="2" fontId="2" fillId="2" borderId="3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/>
    </xf>
    <xf numFmtId="2" fontId="1" fillId="0" borderId="3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2" fontId="1" fillId="0" borderId="5" xfId="0" applyNumberFormat="1" applyFont="1" applyBorder="1" applyAlignment="1">
      <alignment horizontal="center"/>
    </xf>
    <xf numFmtId="166" fontId="1" fillId="0" borderId="0" xfId="0" applyNumberFormat="1" applyFont="1" applyBorder="1" applyAlignment="1">
      <alignment horizontal="center"/>
    </xf>
    <xf numFmtId="0" fontId="1" fillId="0" borderId="0" xfId="0" applyFont="1" applyBorder="1"/>
    <xf numFmtId="0" fontId="2" fillId="0" borderId="0" xfId="0" applyFont="1" applyBorder="1" applyAlignment="1">
      <alignment horizontal="center"/>
    </xf>
    <xf numFmtId="0" fontId="6" fillId="0" borderId="10" xfId="0" applyFont="1" applyFill="1" applyBorder="1" applyAlignment="1">
      <alignment wrapText="1"/>
    </xf>
    <xf numFmtId="0" fontId="1" fillId="0" borderId="14" xfId="0" applyFont="1" applyFill="1" applyBorder="1" applyAlignment="1">
      <alignment wrapText="1"/>
    </xf>
    <xf numFmtId="0" fontId="1" fillId="0" borderId="13" xfId="0" applyFont="1" applyFill="1" applyBorder="1" applyAlignment="1">
      <alignment horizontal="center"/>
    </xf>
    <xf numFmtId="0" fontId="1" fillId="0" borderId="12" xfId="0" applyFont="1" applyFill="1" applyBorder="1" applyAlignment="1">
      <alignment wrapText="1"/>
    </xf>
    <xf numFmtId="0" fontId="1" fillId="0" borderId="15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center"/>
    </xf>
    <xf numFmtId="2" fontId="1" fillId="3" borderId="0" xfId="0" applyNumberFormat="1" applyFont="1" applyFill="1" applyBorder="1" applyAlignment="1">
      <alignment horizontal="center"/>
    </xf>
    <xf numFmtId="0" fontId="7" fillId="3" borderId="8" xfId="0" applyFont="1" applyFill="1" applyBorder="1" applyAlignment="1">
      <alignment horizontal="center"/>
    </xf>
    <xf numFmtId="166" fontId="1" fillId="3" borderId="8" xfId="0" applyNumberFormat="1" applyFont="1" applyFill="1" applyBorder="1"/>
    <xf numFmtId="2" fontId="1" fillId="3" borderId="8" xfId="0" applyNumberFormat="1" applyFont="1" applyFill="1" applyBorder="1" applyAlignment="1">
      <alignment horizontal="center"/>
    </xf>
    <xf numFmtId="2" fontId="6" fillId="0" borderId="5" xfId="0" applyNumberFormat="1" applyFont="1" applyFill="1" applyBorder="1" applyAlignment="1">
      <alignment horizontal="center"/>
    </xf>
    <xf numFmtId="2" fontId="1" fillId="0" borderId="4" xfId="0" applyNumberFormat="1" applyFont="1" applyFill="1" applyBorder="1" applyAlignment="1">
      <alignment horizontal="center"/>
    </xf>
    <xf numFmtId="2" fontId="1" fillId="0" borderId="6" xfId="0" applyNumberFormat="1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166" fontId="1" fillId="0" borderId="4" xfId="0" applyNumberFormat="1" applyFont="1" applyFill="1" applyBorder="1" applyAlignment="1">
      <alignment horizontal="center"/>
    </xf>
    <xf numFmtId="166" fontId="1" fillId="0" borderId="6" xfId="0" applyNumberFormat="1" applyFont="1" applyFill="1" applyBorder="1" applyAlignment="1">
      <alignment horizontal="center"/>
    </xf>
    <xf numFmtId="166" fontId="6" fillId="0" borderId="5" xfId="0" applyNumberFormat="1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2" fontId="1" fillId="0" borderId="6" xfId="0" applyNumberFormat="1" applyFont="1" applyBorder="1"/>
    <xf numFmtId="0" fontId="1" fillId="0" borderId="4" xfId="0" applyFont="1" applyFill="1" applyBorder="1" applyAlignment="1">
      <alignment wrapText="1"/>
    </xf>
    <xf numFmtId="0" fontId="1" fillId="0" borderId="6" xfId="0" applyFont="1" applyFill="1" applyBorder="1" applyAlignment="1">
      <alignment wrapText="1"/>
    </xf>
    <xf numFmtId="2" fontId="6" fillId="0" borderId="5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2" fontId="6" fillId="0" borderId="2" xfId="0" applyNumberFormat="1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1" fillId="0" borderId="12" xfId="0" applyFont="1" applyBorder="1" applyAlignment="1">
      <alignment wrapText="1"/>
    </xf>
    <xf numFmtId="0" fontId="5" fillId="0" borderId="1" xfId="0" applyFont="1" applyBorder="1" applyAlignment="1">
      <alignment horizontal="center"/>
    </xf>
    <xf numFmtId="166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2" fontId="1" fillId="0" borderId="15" xfId="0" applyNumberFormat="1" applyFont="1" applyBorder="1" applyAlignment="1">
      <alignment horizontal="center"/>
    </xf>
    <xf numFmtId="0" fontId="6" fillId="0" borderId="10" xfId="0" applyFont="1" applyBorder="1" applyAlignment="1">
      <alignment vertical="top" wrapText="1"/>
    </xf>
    <xf numFmtId="0" fontId="7" fillId="0" borderId="2" xfId="0" applyFont="1" applyBorder="1" applyAlignment="1">
      <alignment horizontal="center" vertical="top"/>
    </xf>
    <xf numFmtId="166" fontId="6" fillId="0" borderId="2" xfId="0" applyNumberFormat="1" applyFont="1" applyBorder="1" applyAlignment="1">
      <alignment horizontal="center" vertical="top"/>
    </xf>
    <xf numFmtId="2" fontId="6" fillId="0" borderId="2" xfId="0" applyNumberFormat="1" applyFont="1" applyBorder="1" applyAlignment="1">
      <alignment horizontal="center" vertical="top"/>
    </xf>
    <xf numFmtId="0" fontId="6" fillId="0" borderId="2" xfId="0" applyFont="1" applyBorder="1" applyAlignment="1">
      <alignment horizontal="center" vertical="top"/>
    </xf>
    <xf numFmtId="2" fontId="6" fillId="0" borderId="11" xfId="0" applyNumberFormat="1" applyFont="1" applyBorder="1" applyAlignment="1">
      <alignment horizontal="center" vertical="top"/>
    </xf>
    <xf numFmtId="0" fontId="6" fillId="0" borderId="0" xfId="0" applyFont="1" applyAlignment="1">
      <alignment horizontal="center" vertical="top"/>
    </xf>
    <xf numFmtId="0" fontId="6" fillId="0" borderId="5" xfId="0" applyFont="1" applyBorder="1" applyAlignment="1">
      <alignment vertical="top" wrapText="1"/>
    </xf>
    <xf numFmtId="0" fontId="7" fillId="0" borderId="5" xfId="0" applyFont="1" applyBorder="1" applyAlignment="1">
      <alignment horizontal="center" vertical="top"/>
    </xf>
    <xf numFmtId="166" fontId="6" fillId="0" borderId="5" xfId="0" applyNumberFormat="1" applyFont="1" applyBorder="1" applyAlignment="1">
      <alignment vertical="top"/>
    </xf>
    <xf numFmtId="2" fontId="1" fillId="0" borderId="5" xfId="0" applyNumberFormat="1" applyFont="1" applyBorder="1" applyAlignment="1">
      <alignment horizontal="center" vertical="top"/>
    </xf>
    <xf numFmtId="0" fontId="6" fillId="0" borderId="5" xfId="0" applyFont="1" applyBorder="1" applyAlignment="1">
      <alignment horizontal="center" vertical="top"/>
    </xf>
    <xf numFmtId="2" fontId="6" fillId="0" borderId="5" xfId="0" applyNumberFormat="1" applyFont="1" applyBorder="1" applyAlignment="1">
      <alignment horizontal="center" vertical="top"/>
    </xf>
    <xf numFmtId="0" fontId="6" fillId="0" borderId="0" xfId="0" applyFont="1" applyAlignment="1">
      <alignment vertical="top"/>
    </xf>
    <xf numFmtId="0" fontId="6" fillId="0" borderId="4" xfId="0" applyFont="1" applyBorder="1" applyAlignment="1">
      <alignment vertical="top" wrapText="1"/>
    </xf>
    <xf numFmtId="166" fontId="6" fillId="0" borderId="4" xfId="0" applyNumberFormat="1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2" fontId="6" fillId="0" borderId="4" xfId="0" applyNumberFormat="1" applyFont="1" applyBorder="1" applyAlignment="1">
      <alignment horizontal="center" vertical="top"/>
    </xf>
    <xf numFmtId="166" fontId="6" fillId="0" borderId="5" xfId="0" applyNumberFormat="1" applyFont="1" applyBorder="1" applyAlignment="1">
      <alignment horizontal="center" vertical="top"/>
    </xf>
    <xf numFmtId="0" fontId="6" fillId="0" borderId="5" xfId="0" applyFont="1" applyFill="1" applyBorder="1" applyAlignment="1">
      <alignment vertical="top" wrapText="1"/>
    </xf>
    <xf numFmtId="0" fontId="7" fillId="0" borderId="5" xfId="0" applyFont="1" applyFill="1" applyBorder="1" applyAlignment="1">
      <alignment horizontal="center" vertical="top"/>
    </xf>
    <xf numFmtId="166" fontId="6" fillId="0" borderId="5" xfId="0" applyNumberFormat="1" applyFont="1" applyFill="1" applyBorder="1" applyAlignment="1">
      <alignment horizontal="center" vertical="top"/>
    </xf>
    <xf numFmtId="2" fontId="6" fillId="0" borderId="5" xfId="0" applyNumberFormat="1" applyFont="1" applyFill="1" applyBorder="1" applyAlignment="1">
      <alignment horizontal="center" vertical="top"/>
    </xf>
    <xf numFmtId="0" fontId="6" fillId="0" borderId="11" xfId="0" applyFont="1" applyFill="1" applyBorder="1" applyAlignment="1">
      <alignment horizontal="center" vertical="top"/>
    </xf>
    <xf numFmtId="0" fontId="6" fillId="0" borderId="5" xfId="0" applyFont="1" applyFill="1" applyBorder="1" applyAlignment="1">
      <alignment horizontal="center" vertical="top"/>
    </xf>
    <xf numFmtId="166" fontId="6" fillId="0" borderId="4" xfId="0" applyNumberFormat="1" applyFont="1" applyFill="1" applyBorder="1" applyAlignment="1">
      <alignment horizontal="center" vertical="top"/>
    </xf>
    <xf numFmtId="2" fontId="6" fillId="0" borderId="4" xfId="0" applyNumberFormat="1" applyFont="1" applyFill="1" applyBorder="1" applyAlignment="1">
      <alignment horizontal="center" vertical="top"/>
    </xf>
    <xf numFmtId="0" fontId="6" fillId="0" borderId="10" xfId="0" applyFont="1" applyFill="1" applyBorder="1" applyAlignment="1">
      <alignment vertical="top" wrapText="1"/>
    </xf>
    <xf numFmtId="164" fontId="6" fillId="0" borderId="5" xfId="0" applyNumberFormat="1" applyFont="1" applyFill="1" applyBorder="1" applyAlignment="1">
      <alignment horizontal="center" vertical="top"/>
    </xf>
    <xf numFmtId="0" fontId="12" fillId="2" borderId="7" xfId="0" applyFont="1" applyFill="1" applyBorder="1"/>
    <xf numFmtId="0" fontId="12" fillId="2" borderId="8" xfId="0" applyFont="1" applyFill="1" applyBorder="1"/>
    <xf numFmtId="2" fontId="12" fillId="2" borderId="8" xfId="0" applyNumberFormat="1" applyFont="1" applyFill="1" applyBorder="1"/>
    <xf numFmtId="2" fontId="12" fillId="2" borderId="9" xfId="0" applyNumberFormat="1" applyFont="1" applyFill="1" applyBorder="1"/>
    <xf numFmtId="0" fontId="12" fillId="0" borderId="0" xfId="0" applyFont="1"/>
    <xf numFmtId="0" fontId="14" fillId="0" borderId="0" xfId="0" applyFont="1"/>
    <xf numFmtId="0" fontId="12" fillId="2" borderId="10" xfId="0" applyFont="1" applyFill="1" applyBorder="1"/>
    <xf numFmtId="0" fontId="13" fillId="2" borderId="2" xfId="0" applyFont="1" applyFill="1" applyBorder="1" applyAlignment="1">
      <alignment horizontal="center"/>
    </xf>
    <xf numFmtId="166" fontId="12" fillId="2" borderId="2" xfId="0" applyNumberFormat="1" applyFont="1" applyFill="1" applyBorder="1"/>
    <xf numFmtId="2" fontId="12" fillId="2" borderId="2" xfId="0" applyNumberFormat="1" applyFont="1" applyFill="1" applyBorder="1" applyAlignment="1">
      <alignment horizontal="center"/>
    </xf>
    <xf numFmtId="0" fontId="12" fillId="2" borderId="2" xfId="0" applyFont="1" applyFill="1" applyBorder="1"/>
    <xf numFmtId="2" fontId="12" fillId="2" borderId="2" xfId="0" applyNumberFormat="1" applyFont="1" applyFill="1" applyBorder="1"/>
    <xf numFmtId="2" fontId="12" fillId="2" borderId="11" xfId="0" applyNumberFormat="1" applyFont="1" applyFill="1" applyBorder="1"/>
    <xf numFmtId="0" fontId="12" fillId="2" borderId="10" xfId="0" applyFont="1" applyFill="1" applyBorder="1" applyAlignment="1">
      <alignment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vertical="center"/>
    </xf>
    <xf numFmtId="0" fontId="12" fillId="2" borderId="11" xfId="0" applyFont="1" applyFill="1" applyBorder="1" applyAlignment="1">
      <alignment vertical="center"/>
    </xf>
    <xf numFmtId="0" fontId="12" fillId="0" borderId="0" xfId="0" applyFont="1" applyAlignment="1">
      <alignment vertical="center"/>
    </xf>
    <xf numFmtId="0" fontId="11" fillId="2" borderId="2" xfId="0" applyFont="1" applyFill="1" applyBorder="1" applyAlignment="1">
      <alignment horizontal="center"/>
    </xf>
    <xf numFmtId="0" fontId="13" fillId="2" borderId="2" xfId="0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vertical="center"/>
    </xf>
    <xf numFmtId="0" fontId="12" fillId="2" borderId="9" xfId="0" applyFont="1" applyFill="1" applyBorder="1" applyAlignment="1">
      <alignment vertical="center"/>
    </xf>
    <xf numFmtId="0" fontId="2" fillId="2" borderId="10" xfId="0" applyFont="1" applyFill="1" applyBorder="1"/>
    <xf numFmtId="0" fontId="2" fillId="2" borderId="2" xfId="0" applyFont="1" applyFill="1" applyBorder="1"/>
    <xf numFmtId="0" fontId="12" fillId="2" borderId="7" xfId="0" applyFont="1" applyFill="1" applyBorder="1" applyAlignment="1">
      <alignment vertical="center"/>
    </xf>
    <xf numFmtId="0" fontId="13" fillId="2" borderId="8" xfId="0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14" fillId="0" borderId="0" xfId="0" applyFont="1" applyAlignment="1">
      <alignment vertical="top"/>
    </xf>
    <xf numFmtId="0" fontId="1" fillId="0" borderId="14" xfId="0" applyFont="1" applyBorder="1" applyAlignment="1">
      <alignment wrapText="1"/>
    </xf>
    <xf numFmtId="166" fontId="6" fillId="0" borderId="2" xfId="0" applyNumberFormat="1" applyFont="1" applyBorder="1" applyAlignment="1">
      <alignment vertical="top"/>
    </xf>
    <xf numFmtId="166" fontId="2" fillId="2" borderId="2" xfId="0" applyNumberFormat="1" applyFont="1" applyFill="1" applyBorder="1"/>
    <xf numFmtId="2" fontId="2" fillId="2" borderId="2" xfId="0" applyNumberFormat="1" applyFont="1" applyFill="1" applyBorder="1" applyAlignment="1">
      <alignment horizontal="center"/>
    </xf>
    <xf numFmtId="2" fontId="2" fillId="2" borderId="2" xfId="0" applyNumberFormat="1" applyFont="1" applyFill="1" applyBorder="1"/>
    <xf numFmtId="2" fontId="2" fillId="2" borderId="11" xfId="0" applyNumberFormat="1" applyFont="1" applyFill="1" applyBorder="1"/>
    <xf numFmtId="2" fontId="2" fillId="2" borderId="6" xfId="0" applyNumberFormat="1" applyFont="1" applyFill="1" applyBorder="1" applyAlignment="1">
      <alignment horizontal="center"/>
    </xf>
    <xf numFmtId="166" fontId="12" fillId="2" borderId="2" xfId="0" applyNumberFormat="1" applyFont="1" applyFill="1" applyBorder="1" applyAlignment="1">
      <alignment vertical="center"/>
    </xf>
    <xf numFmtId="2" fontId="12" fillId="2" borderId="2" xfId="0" applyNumberFormat="1" applyFont="1" applyFill="1" applyBorder="1" applyAlignment="1">
      <alignment horizontal="center" vertical="center"/>
    </xf>
    <xf numFmtId="2" fontId="12" fillId="2" borderId="2" xfId="0" applyNumberFormat="1" applyFont="1" applyFill="1" applyBorder="1" applyAlignment="1">
      <alignment vertical="center"/>
    </xf>
    <xf numFmtId="2" fontId="12" fillId="2" borderId="11" xfId="0" applyNumberFormat="1" applyFont="1" applyFill="1" applyBorder="1" applyAlignment="1">
      <alignment vertical="center"/>
    </xf>
    <xf numFmtId="2" fontId="12" fillId="2" borderId="8" xfId="0" applyNumberFormat="1" applyFont="1" applyFill="1" applyBorder="1" applyAlignment="1">
      <alignment vertical="center"/>
    </xf>
    <xf numFmtId="2" fontId="12" fillId="2" borderId="9" xfId="0" applyNumberFormat="1" applyFont="1" applyFill="1" applyBorder="1" applyAlignment="1">
      <alignment vertical="center"/>
    </xf>
    <xf numFmtId="0" fontId="14" fillId="0" borderId="0" xfId="0" applyFont="1" applyAlignment="1">
      <alignment horizontal="center" vertical="top"/>
    </xf>
    <xf numFmtId="0" fontId="1" fillId="3" borderId="12" xfId="0" applyFont="1" applyFill="1" applyBorder="1" applyAlignment="1">
      <alignment wrapText="1"/>
    </xf>
    <xf numFmtId="0" fontId="5" fillId="3" borderId="1" xfId="0" applyFont="1" applyFill="1" applyBorder="1" applyAlignment="1">
      <alignment horizontal="center"/>
    </xf>
    <xf numFmtId="166" fontId="1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1" fillId="3" borderId="1" xfId="0" applyFont="1" applyFill="1" applyBorder="1"/>
    <xf numFmtId="2" fontId="1" fillId="0" borderId="2" xfId="0" applyNumberFormat="1" applyFont="1" applyBorder="1" applyAlignment="1">
      <alignment horizontal="center"/>
    </xf>
    <xf numFmtId="2" fontId="6" fillId="0" borderId="5" xfId="0" applyNumberFormat="1" applyFont="1" applyBorder="1" applyAlignment="1">
      <alignment vertical="top" wrapText="1"/>
    </xf>
    <xf numFmtId="2" fontId="1" fillId="0" borderId="6" xfId="0" applyNumberFormat="1" applyFont="1" applyBorder="1" applyAlignment="1">
      <alignment wrapText="1"/>
    </xf>
    <xf numFmtId="1" fontId="6" fillId="0" borderId="5" xfId="0" applyNumberFormat="1" applyFont="1" applyBorder="1" applyAlignment="1">
      <alignment horizontal="center" vertical="top"/>
    </xf>
    <xf numFmtId="0" fontId="6" fillId="0" borderId="5" xfId="0" applyFont="1" applyBorder="1" applyAlignment="1">
      <alignment vertical="top"/>
    </xf>
    <xf numFmtId="2" fontId="6" fillId="0" borderId="5" xfId="0" applyNumberFormat="1" applyFont="1" applyBorder="1" applyAlignment="1">
      <alignment vertical="top"/>
    </xf>
    <xf numFmtId="166" fontId="12" fillId="2" borderId="8" xfId="0" applyNumberFormat="1" applyFont="1" applyFill="1" applyBorder="1" applyAlignment="1">
      <alignment vertical="center"/>
    </xf>
    <xf numFmtId="2" fontId="12" fillId="2" borderId="8" xfId="0" applyNumberFormat="1" applyFont="1" applyFill="1" applyBorder="1" applyAlignment="1">
      <alignment horizontal="center" vertical="center"/>
    </xf>
    <xf numFmtId="2" fontId="2" fillId="0" borderId="8" xfId="0" applyNumberFormat="1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0" fontId="14" fillId="0" borderId="0" xfId="0" applyFont="1" applyAlignment="1">
      <alignment vertical="center"/>
    </xf>
    <xf numFmtId="166" fontId="1" fillId="3" borderId="1" xfId="0" applyNumberFormat="1" applyFont="1" applyFill="1" applyBorder="1"/>
    <xf numFmtId="0" fontId="6" fillId="0" borderId="4" xfId="0" applyFont="1" applyFill="1" applyBorder="1" applyAlignment="1">
      <alignment vertical="top" wrapText="1"/>
    </xf>
    <xf numFmtId="0" fontId="7" fillId="0" borderId="4" xfId="0" applyFont="1" applyFill="1" applyBorder="1" applyAlignment="1">
      <alignment horizontal="center" vertical="top"/>
    </xf>
    <xf numFmtId="0" fontId="6" fillId="0" borderId="13" xfId="0" applyFont="1" applyFill="1" applyBorder="1" applyAlignment="1">
      <alignment horizontal="center" vertical="top"/>
    </xf>
    <xf numFmtId="0" fontId="6" fillId="0" borderId="4" xfId="0" applyFont="1" applyFill="1" applyBorder="1" applyAlignment="1">
      <alignment horizontal="center" vertical="top"/>
    </xf>
    <xf numFmtId="2" fontId="6" fillId="0" borderId="4" xfId="0" applyNumberFormat="1" applyFont="1" applyBorder="1" applyAlignment="1">
      <alignment horizontal="center"/>
    </xf>
    <xf numFmtId="2" fontId="6" fillId="0" borderId="6" xfId="0" applyNumberFormat="1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2" fontId="1" fillId="0" borderId="13" xfId="0" applyNumberFormat="1" applyFont="1" applyBorder="1" applyAlignment="1">
      <alignment horizontal="center"/>
    </xf>
    <xf numFmtId="2" fontId="1" fillId="3" borderId="1" xfId="0" applyNumberFormat="1" applyFont="1" applyFill="1" applyBorder="1"/>
    <xf numFmtId="0" fontId="7" fillId="0" borderId="0" xfId="0" applyFont="1" applyBorder="1" applyAlignment="1">
      <alignment horizontal="center" vertical="top"/>
    </xf>
    <xf numFmtId="2" fontId="6" fillId="0" borderId="0" xfId="0" applyNumberFormat="1" applyFont="1" applyBorder="1" applyAlignment="1">
      <alignment horizontal="center" vertical="top"/>
    </xf>
    <xf numFmtId="2" fontId="6" fillId="0" borderId="10" xfId="0" applyNumberFormat="1" applyFont="1" applyBorder="1" applyAlignment="1">
      <alignment horizontal="center" vertical="top"/>
    </xf>
    <xf numFmtId="2" fontId="1" fillId="0" borderId="14" xfId="0" applyNumberFormat="1" applyFont="1" applyBorder="1" applyAlignment="1">
      <alignment horizontal="center"/>
    </xf>
    <xf numFmtId="2" fontId="1" fillId="0" borderId="12" xfId="0" applyNumberFormat="1" applyFont="1" applyBorder="1" applyAlignment="1">
      <alignment horizontal="center"/>
    </xf>
    <xf numFmtId="2" fontId="16" fillId="0" borderId="4" xfId="0" applyNumberFormat="1" applyFont="1" applyBorder="1" applyAlignment="1">
      <alignment horizontal="center"/>
    </xf>
    <xf numFmtId="166" fontId="1" fillId="0" borderId="3" xfId="0" applyNumberFormat="1" applyFont="1" applyBorder="1" applyAlignment="1">
      <alignment horizontal="center"/>
    </xf>
    <xf numFmtId="166" fontId="1" fillId="0" borderId="13" xfId="0" applyNumberFormat="1" applyFont="1" applyFill="1" applyBorder="1" applyAlignment="1">
      <alignment horizontal="center"/>
    </xf>
    <xf numFmtId="166" fontId="1" fillId="0" borderId="15" xfId="0" applyNumberFormat="1" applyFont="1" applyFill="1" applyBorder="1" applyAlignment="1">
      <alignment horizontal="center"/>
    </xf>
    <xf numFmtId="0" fontId="6" fillId="0" borderId="10" xfId="0" applyFont="1" applyBorder="1" applyAlignment="1">
      <alignment wrapText="1"/>
    </xf>
    <xf numFmtId="0" fontId="6" fillId="0" borderId="11" xfId="0" applyFont="1" applyBorder="1" applyAlignment="1">
      <alignment horizontal="center"/>
    </xf>
    <xf numFmtId="166" fontId="1" fillId="0" borderId="15" xfId="0" applyNumberFormat="1" applyFont="1" applyBorder="1" applyAlignment="1">
      <alignment horizontal="center"/>
    </xf>
    <xf numFmtId="0" fontId="6" fillId="0" borderId="11" xfId="0" applyFont="1" applyBorder="1" applyAlignment="1">
      <alignment horizontal="center" vertical="top"/>
    </xf>
    <xf numFmtId="166" fontId="1" fillId="0" borderId="13" xfId="0" applyNumberFormat="1" applyFont="1" applyBorder="1" applyAlignment="1">
      <alignment horizontal="center"/>
    </xf>
    <xf numFmtId="0" fontId="6" fillId="0" borderId="14" xfId="0" applyFont="1" applyBorder="1" applyAlignment="1">
      <alignment wrapText="1"/>
    </xf>
    <xf numFmtId="166" fontId="6" fillId="0" borderId="11" xfId="0" applyNumberFormat="1" applyFont="1" applyBorder="1" applyAlignment="1">
      <alignment horizontal="center" vertical="top"/>
    </xf>
    <xf numFmtId="166" fontId="6" fillId="0" borderId="11" xfId="0" applyNumberFormat="1" applyFont="1" applyFill="1" applyBorder="1" applyAlignment="1">
      <alignment horizontal="center" vertical="top"/>
    </xf>
    <xf numFmtId="2" fontId="0" fillId="0" borderId="8" xfId="0" applyNumberFormat="1" applyFont="1" applyBorder="1" applyAlignment="1">
      <alignment horizontal="center"/>
    </xf>
    <xf numFmtId="0" fontId="7" fillId="0" borderId="4" xfId="0" applyFont="1" applyBorder="1" applyAlignment="1">
      <alignment horizontal="center" vertical="top"/>
    </xf>
    <xf numFmtId="0" fontId="7" fillId="0" borderId="6" xfId="0" applyFont="1" applyBorder="1" applyAlignment="1">
      <alignment horizontal="center" vertical="top"/>
    </xf>
    <xf numFmtId="0" fontId="1" fillId="0" borderId="0" xfId="0" applyFont="1" applyBorder="1" applyAlignment="1">
      <alignment wrapText="1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17" fontId="1" fillId="0" borderId="0" xfId="0" applyNumberFormat="1" applyFont="1"/>
    <xf numFmtId="0" fontId="6" fillId="0" borderId="13" xfId="0" applyFont="1" applyBorder="1" applyAlignment="1">
      <alignment horizontal="center"/>
    </xf>
    <xf numFmtId="0" fontId="6" fillId="0" borderId="14" xfId="0" applyFont="1" applyFill="1" applyBorder="1" applyAlignment="1">
      <alignment vertical="top" wrapText="1"/>
    </xf>
    <xf numFmtId="0" fontId="1" fillId="0" borderId="1" xfId="0" applyFont="1" applyFill="1" applyBorder="1" applyAlignment="1">
      <alignment wrapText="1"/>
    </xf>
    <xf numFmtId="166" fontId="1" fillId="0" borderId="14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166" fontId="6" fillId="0" borderId="4" xfId="0" applyNumberFormat="1" applyFont="1" applyBorder="1" applyAlignment="1">
      <alignment vertical="top"/>
    </xf>
    <xf numFmtId="0" fontId="2" fillId="0" borderId="0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2" fontId="16" fillId="2" borderId="4" xfId="0" applyNumberFormat="1" applyFont="1" applyFill="1" applyBorder="1" applyAlignment="1">
      <alignment horizontal="center"/>
    </xf>
    <xf numFmtId="2" fontId="1" fillId="3" borderId="6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2" fontId="1" fillId="0" borderId="15" xfId="0" applyNumberFormat="1" applyFont="1" applyFill="1" applyBorder="1" applyAlignment="1">
      <alignment horizontal="center"/>
    </xf>
    <xf numFmtId="0" fontId="18" fillId="4" borderId="5" xfId="0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>
      <alignment horizontal="center" vertical="top"/>
    </xf>
    <xf numFmtId="0" fontId="2" fillId="0" borderId="5" xfId="0" applyFont="1" applyBorder="1"/>
    <xf numFmtId="0" fontId="2" fillId="0" borderId="11" xfId="0" applyFont="1" applyBorder="1"/>
    <xf numFmtId="0" fontId="2" fillId="0" borderId="0" xfId="0" applyFont="1"/>
    <xf numFmtId="0" fontId="20" fillId="5" borderId="12" xfId="0" applyFont="1" applyFill="1" applyBorder="1" applyAlignment="1">
      <alignment wrapText="1"/>
    </xf>
    <xf numFmtId="0" fontId="21" fillId="5" borderId="0" xfId="0" applyFont="1" applyFill="1" applyBorder="1" applyAlignment="1">
      <alignment horizontal="center" vertical="top"/>
    </xf>
    <xf numFmtId="166" fontId="20" fillId="5" borderId="0" xfId="0" applyNumberFormat="1" applyFont="1" applyFill="1" applyBorder="1" applyAlignment="1">
      <alignment horizontal="center"/>
    </xf>
    <xf numFmtId="2" fontId="20" fillId="5" borderId="0" xfId="0" applyNumberFormat="1" applyFont="1" applyFill="1" applyBorder="1" applyAlignment="1">
      <alignment horizontal="center"/>
    </xf>
    <xf numFmtId="0" fontId="20" fillId="5" borderId="1" xfId="0" applyFont="1" applyFill="1" applyBorder="1" applyAlignment="1">
      <alignment horizontal="center"/>
    </xf>
    <xf numFmtId="2" fontId="19" fillId="5" borderId="1" xfId="0" applyNumberFormat="1" applyFont="1" applyFill="1" applyBorder="1" applyAlignment="1">
      <alignment horizontal="center"/>
    </xf>
    <xf numFmtId="2" fontId="6" fillId="0" borderId="4" xfId="0" applyNumberFormat="1" applyFont="1" applyFill="1" applyBorder="1" applyAlignment="1">
      <alignment horizontal="center"/>
    </xf>
    <xf numFmtId="0" fontId="12" fillId="2" borderId="3" xfId="0" applyFont="1" applyFill="1" applyBorder="1"/>
    <xf numFmtId="0" fontId="13" fillId="2" borderId="3" xfId="0" applyFont="1" applyFill="1" applyBorder="1" applyAlignment="1">
      <alignment horizontal="center"/>
    </xf>
    <xf numFmtId="166" fontId="12" fillId="2" borderId="3" xfId="0" applyNumberFormat="1" applyFont="1" applyFill="1" applyBorder="1"/>
    <xf numFmtId="2" fontId="12" fillId="2" borderId="3" xfId="0" applyNumberFormat="1" applyFont="1" applyFill="1" applyBorder="1" applyAlignment="1">
      <alignment horizontal="center"/>
    </xf>
    <xf numFmtId="2" fontId="12" fillId="2" borderId="3" xfId="0" applyNumberFormat="1" applyFont="1" applyFill="1" applyBorder="1"/>
    <xf numFmtId="0" fontId="6" fillId="0" borderId="14" xfId="0" applyFont="1" applyBorder="1" applyAlignment="1">
      <alignment vertical="top" wrapText="1"/>
    </xf>
    <xf numFmtId="0" fontId="1" fillId="0" borderId="15" xfId="0" applyFont="1" applyBorder="1" applyAlignment="1">
      <alignment wrapText="1"/>
    </xf>
    <xf numFmtId="0" fontId="1" fillId="6" borderId="7" xfId="0" applyFont="1" applyFill="1" applyBorder="1" applyAlignment="1">
      <alignment wrapText="1"/>
    </xf>
    <xf numFmtId="0" fontId="7" fillId="6" borderId="8" xfId="0" applyFont="1" applyFill="1" applyBorder="1" applyAlignment="1">
      <alignment horizontal="center" vertical="top"/>
    </xf>
    <xf numFmtId="166" fontId="1" fillId="6" borderId="8" xfId="0" applyNumberFormat="1" applyFont="1" applyFill="1" applyBorder="1" applyAlignment="1">
      <alignment horizontal="center"/>
    </xf>
    <xf numFmtId="2" fontId="1" fillId="6" borderId="8" xfId="0" applyNumberFormat="1" applyFont="1" applyFill="1" applyBorder="1" applyAlignment="1">
      <alignment horizontal="center"/>
    </xf>
    <xf numFmtId="0" fontId="1" fillId="6" borderId="8" xfId="0" applyFont="1" applyFill="1" applyBorder="1" applyAlignment="1">
      <alignment horizontal="center"/>
    </xf>
    <xf numFmtId="2" fontId="1" fillId="3" borderId="8" xfId="0" applyNumberFormat="1" applyFont="1" applyFill="1" applyBorder="1"/>
    <xf numFmtId="0" fontId="2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23" fillId="0" borderId="10" xfId="0" applyFont="1" applyBorder="1" applyAlignment="1">
      <alignment vertical="top" wrapText="1"/>
    </xf>
    <xf numFmtId="2" fontId="2" fillId="0" borderId="6" xfId="0" applyNumberFormat="1" applyFont="1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8" fillId="0" borderId="0" xfId="0" applyFont="1" applyBorder="1" applyAlignment="1">
      <alignment horizontal="center" vertical="top" wrapText="1"/>
    </xf>
    <xf numFmtId="0" fontId="9" fillId="0" borderId="0" xfId="0" applyFont="1" applyAlignment="1">
      <alignment horizontal="left" wrapText="1"/>
    </xf>
    <xf numFmtId="0" fontId="17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top" wrapText="1"/>
    </xf>
    <xf numFmtId="0" fontId="1" fillId="3" borderId="7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wrapText="1"/>
    </xf>
    <xf numFmtId="0" fontId="1" fillId="3" borderId="8" xfId="0" applyFont="1" applyFill="1" applyBorder="1" applyAlignment="1">
      <alignment horizontal="center" wrapText="1"/>
    </xf>
    <xf numFmtId="0" fontId="1" fillId="3" borderId="9" xfId="0" applyFont="1" applyFill="1" applyBorder="1" applyAlignment="1">
      <alignment horizontal="center" wrapText="1"/>
    </xf>
    <xf numFmtId="165" fontId="10" fillId="0" borderId="0" xfId="0" applyNumberFormat="1" applyFont="1" applyAlignment="1">
      <alignment horizontal="left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top"/>
    </xf>
    <xf numFmtId="0" fontId="4" fillId="0" borderId="0" xfId="0" applyFont="1" applyAlignment="1">
      <alignment horizontal="center"/>
    </xf>
    <xf numFmtId="0" fontId="15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165" fontId="10" fillId="0" borderId="0" xfId="0" applyNumberFormat="1" applyFont="1" applyAlignment="1">
      <alignment horizontal="right"/>
    </xf>
    <xf numFmtId="0" fontId="22" fillId="0" borderId="1" xfId="0" applyFont="1" applyBorder="1" applyAlignment="1">
      <alignment horizontal="center"/>
    </xf>
    <xf numFmtId="0" fontId="4" fillId="0" borderId="0" xfId="0" applyFont="1" applyAlignment="1">
      <alignment horizontal="right"/>
    </xf>
    <xf numFmtId="0" fontId="2" fillId="0" borderId="0" xfId="0" applyFont="1" applyBorder="1" applyAlignment="1">
      <alignment horizontal="center"/>
    </xf>
    <xf numFmtId="0" fontId="0" fillId="0" borderId="0" xfId="0" applyAlignment="1"/>
    <xf numFmtId="0" fontId="15" fillId="0" borderId="1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theme" Target="theme/theme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calcChain" Target="calcChain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9"/>
  <sheetViews>
    <sheetView view="pageBreakPreview" topLeftCell="A19" zoomScaleNormal="90" zoomScaleSheetLayoutView="100" workbookViewId="0">
      <selection activeCell="G4" sqref="G4"/>
    </sheetView>
  </sheetViews>
  <sheetFormatPr defaultColWidth="8.85546875" defaultRowHeight="14.25" x14ac:dyDescent="0.2"/>
  <cols>
    <col min="1" max="16384" width="8.85546875" style="47"/>
  </cols>
  <sheetData>
    <row r="1" spans="1:10" ht="15" customHeight="1" x14ac:dyDescent="0.2">
      <c r="A1" s="259"/>
      <c r="B1" s="259"/>
      <c r="C1" s="259"/>
      <c r="D1" s="259"/>
      <c r="E1" s="45"/>
      <c r="G1" s="259" t="s">
        <v>54</v>
      </c>
      <c r="H1" s="259"/>
      <c r="I1" s="259"/>
      <c r="J1" s="259"/>
    </row>
    <row r="2" spans="1:10" ht="14.45" customHeight="1" x14ac:dyDescent="0.2">
      <c r="A2" s="259" t="s">
        <v>260</v>
      </c>
      <c r="B2" s="259"/>
      <c r="C2" s="259"/>
      <c r="D2" s="259"/>
      <c r="E2" s="46"/>
      <c r="G2" s="261" t="s">
        <v>288</v>
      </c>
      <c r="H2" s="261"/>
      <c r="I2" s="261"/>
      <c r="J2" s="261"/>
    </row>
    <row r="3" spans="1:10" ht="14.45" customHeight="1" x14ac:dyDescent="0.2">
      <c r="A3" s="261" t="s">
        <v>261</v>
      </c>
      <c r="B3" s="261"/>
      <c r="C3" s="261"/>
      <c r="D3" s="261"/>
      <c r="G3" s="261"/>
      <c r="H3" s="261"/>
      <c r="I3" s="261"/>
      <c r="J3" s="261"/>
    </row>
    <row r="4" spans="1:10" ht="14.45" customHeight="1" x14ac:dyDescent="0.2">
      <c r="A4" s="261"/>
      <c r="B4" s="261"/>
      <c r="C4" s="261"/>
      <c r="D4" s="261"/>
      <c r="G4" s="46"/>
      <c r="H4" s="46"/>
      <c r="I4" s="46"/>
      <c r="J4" s="46"/>
    </row>
    <row r="5" spans="1:10" ht="15" customHeight="1" x14ac:dyDescent="0.2">
      <c r="A5" s="261"/>
      <c r="B5" s="261"/>
      <c r="C5" s="261"/>
      <c r="D5" s="261"/>
      <c r="G5" s="46"/>
      <c r="H5" s="46"/>
      <c r="I5" s="46"/>
      <c r="J5" s="46"/>
    </row>
    <row r="6" spans="1:10" x14ac:dyDescent="0.2">
      <c r="A6" s="261"/>
      <c r="B6" s="261"/>
      <c r="C6" s="261"/>
      <c r="D6" s="261"/>
      <c r="G6" s="46"/>
      <c r="H6" s="46"/>
      <c r="I6" s="46"/>
      <c r="J6" s="46"/>
    </row>
    <row r="7" spans="1:10" x14ac:dyDescent="0.2">
      <c r="A7" s="261"/>
      <c r="B7" s="261"/>
      <c r="C7" s="261"/>
      <c r="D7" s="261"/>
      <c r="G7" s="48"/>
      <c r="H7" s="48"/>
      <c r="I7" s="47" t="s">
        <v>15</v>
      </c>
    </row>
    <row r="8" spans="1:10" x14ac:dyDescent="0.2">
      <c r="A8" s="264"/>
      <c r="B8" s="264"/>
      <c r="C8" s="264"/>
      <c r="D8" s="264"/>
      <c r="G8" s="46"/>
      <c r="H8" s="46"/>
      <c r="I8" s="46"/>
      <c r="J8" s="46"/>
    </row>
    <row r="9" spans="1:10" x14ac:dyDescent="0.2">
      <c r="G9" s="46"/>
      <c r="H9" s="46"/>
      <c r="I9" s="46"/>
      <c r="J9" s="46"/>
    </row>
    <row r="10" spans="1:10" x14ac:dyDescent="0.2">
      <c r="G10" s="46"/>
      <c r="H10" s="46"/>
      <c r="I10" s="46"/>
      <c r="J10" s="46"/>
    </row>
    <row r="11" spans="1:10" x14ac:dyDescent="0.2">
      <c r="G11" s="46"/>
      <c r="H11" s="46"/>
      <c r="I11" s="46"/>
      <c r="J11" s="46"/>
    </row>
    <row r="12" spans="1:10" x14ac:dyDescent="0.2">
      <c r="G12" s="46"/>
      <c r="H12" s="46"/>
      <c r="I12" s="46"/>
      <c r="J12" s="46"/>
    </row>
    <row r="13" spans="1:10" x14ac:dyDescent="0.2">
      <c r="G13" s="46"/>
      <c r="H13" s="46"/>
      <c r="I13" s="46"/>
      <c r="J13" s="46"/>
    </row>
    <row r="14" spans="1:10" x14ac:dyDescent="0.2">
      <c r="G14" s="46"/>
      <c r="H14" s="46"/>
      <c r="I14" s="46"/>
      <c r="J14" s="46"/>
    </row>
    <row r="17" spans="1:10" x14ac:dyDescent="0.2">
      <c r="A17" s="263" t="s">
        <v>198</v>
      </c>
      <c r="B17" s="263"/>
      <c r="C17" s="263"/>
      <c r="D17" s="263"/>
      <c r="E17" s="263"/>
      <c r="F17" s="263"/>
      <c r="G17" s="263"/>
      <c r="H17" s="263"/>
      <c r="I17" s="263"/>
      <c r="J17" s="263"/>
    </row>
    <row r="18" spans="1:10" x14ac:dyDescent="0.2">
      <c r="A18" s="263"/>
      <c r="B18" s="263"/>
      <c r="C18" s="263"/>
      <c r="D18" s="263"/>
      <c r="E18" s="263"/>
      <c r="F18" s="263"/>
      <c r="G18" s="263"/>
      <c r="H18" s="263"/>
      <c r="I18" s="263"/>
      <c r="J18" s="263"/>
    </row>
    <row r="19" spans="1:10" x14ac:dyDescent="0.2">
      <c r="A19" s="263"/>
      <c r="B19" s="263"/>
      <c r="C19" s="263"/>
      <c r="D19" s="263"/>
      <c r="E19" s="263"/>
      <c r="F19" s="263"/>
      <c r="G19" s="263"/>
      <c r="H19" s="263"/>
      <c r="I19" s="263"/>
      <c r="J19" s="263"/>
    </row>
    <row r="20" spans="1:10" ht="14.45" customHeight="1" x14ac:dyDescent="0.2">
      <c r="A20" s="260" t="s">
        <v>189</v>
      </c>
      <c r="B20" s="260"/>
      <c r="C20" s="260"/>
      <c r="D20" s="260"/>
      <c r="E20" s="260"/>
      <c r="F20" s="260"/>
      <c r="G20" s="260"/>
      <c r="H20" s="260"/>
      <c r="I20" s="260"/>
      <c r="J20" s="260"/>
    </row>
    <row r="21" spans="1:10" x14ac:dyDescent="0.2">
      <c r="A21" s="260"/>
      <c r="B21" s="260"/>
      <c r="C21" s="260"/>
      <c r="D21" s="260"/>
      <c r="E21" s="260"/>
      <c r="F21" s="260"/>
      <c r="G21" s="260"/>
      <c r="H21" s="260"/>
      <c r="I21" s="260"/>
      <c r="J21" s="260"/>
    </row>
    <row r="22" spans="1:10" x14ac:dyDescent="0.2">
      <c r="A22" s="260"/>
      <c r="B22" s="260"/>
      <c r="C22" s="260"/>
      <c r="D22" s="260"/>
      <c r="E22" s="260"/>
      <c r="F22" s="260"/>
      <c r="G22" s="260"/>
      <c r="H22" s="260"/>
      <c r="I22" s="260"/>
      <c r="J22" s="260"/>
    </row>
    <row r="23" spans="1:10" x14ac:dyDescent="0.2">
      <c r="A23" s="260"/>
      <c r="B23" s="260"/>
      <c r="C23" s="260"/>
      <c r="D23" s="260"/>
      <c r="E23" s="260"/>
      <c r="F23" s="260"/>
      <c r="G23" s="260"/>
      <c r="H23" s="260"/>
      <c r="I23" s="260"/>
      <c r="J23" s="260"/>
    </row>
    <row r="24" spans="1:10" ht="31.5" customHeight="1" x14ac:dyDescent="0.2">
      <c r="A24" s="260"/>
      <c r="B24" s="260"/>
      <c r="C24" s="260"/>
      <c r="D24" s="260"/>
      <c r="E24" s="260"/>
      <c r="F24" s="260"/>
      <c r="G24" s="260"/>
      <c r="H24" s="260"/>
      <c r="I24" s="260"/>
      <c r="J24" s="260"/>
    </row>
    <row r="25" spans="1:10" ht="20.25" customHeight="1" x14ac:dyDescent="0.2">
      <c r="A25" s="49"/>
      <c r="B25" s="49"/>
      <c r="C25" s="49"/>
      <c r="D25" s="49"/>
      <c r="E25" s="49"/>
      <c r="F25" s="49"/>
      <c r="G25" s="49"/>
      <c r="H25" s="49"/>
      <c r="I25" s="49"/>
      <c r="J25" s="49"/>
    </row>
    <row r="26" spans="1:10" ht="13.9" customHeight="1" x14ac:dyDescent="0.2">
      <c r="A26" s="260" t="s">
        <v>287</v>
      </c>
      <c r="B26" s="260"/>
      <c r="C26" s="260"/>
      <c r="D26" s="260"/>
      <c r="E26" s="260"/>
      <c r="F26" s="260"/>
      <c r="G26" s="260"/>
      <c r="H26" s="260"/>
      <c r="I26" s="260"/>
      <c r="J26" s="260"/>
    </row>
    <row r="27" spans="1:10" ht="13.9" customHeight="1" x14ac:dyDescent="0.2">
      <c r="A27" s="49"/>
      <c r="B27" s="49"/>
      <c r="C27" s="49"/>
      <c r="D27" s="49"/>
      <c r="E27" s="49"/>
      <c r="F27" s="49"/>
      <c r="G27" s="49"/>
      <c r="H27" s="49"/>
      <c r="I27" s="49"/>
      <c r="J27" s="49"/>
    </row>
    <row r="28" spans="1:10" ht="13.9" customHeight="1" x14ac:dyDescent="0.2">
      <c r="A28" s="49"/>
      <c r="B28" s="49"/>
      <c r="C28" s="49"/>
      <c r="D28" s="49"/>
      <c r="E28" s="49"/>
      <c r="F28" s="49"/>
      <c r="G28" s="49"/>
      <c r="H28" s="49"/>
      <c r="I28" s="49"/>
      <c r="J28" s="49"/>
    </row>
    <row r="29" spans="1:10" ht="13.9" customHeight="1" x14ac:dyDescent="0.2">
      <c r="A29" s="49"/>
      <c r="B29" s="49"/>
      <c r="C29" s="49"/>
      <c r="D29" s="49"/>
      <c r="E29" s="49"/>
      <c r="F29" s="49"/>
      <c r="G29" s="49"/>
      <c r="H29" s="49"/>
      <c r="I29" s="49"/>
      <c r="J29" s="49"/>
    </row>
    <row r="30" spans="1:10" ht="15" x14ac:dyDescent="0.2">
      <c r="A30" s="49"/>
      <c r="B30" s="49"/>
      <c r="C30" s="49"/>
      <c r="D30" s="49"/>
      <c r="E30" s="49"/>
      <c r="F30" s="49"/>
      <c r="G30" s="49"/>
      <c r="H30" s="49"/>
      <c r="I30" s="49"/>
      <c r="J30" s="49"/>
    </row>
    <row r="31" spans="1:10" ht="15" x14ac:dyDescent="0.2">
      <c r="A31" s="49"/>
      <c r="B31" s="49"/>
      <c r="C31" s="49"/>
      <c r="D31" s="49"/>
      <c r="E31" s="49"/>
      <c r="F31" s="49"/>
      <c r="G31" s="49"/>
      <c r="H31" s="49"/>
      <c r="I31" s="49"/>
      <c r="J31" s="49"/>
    </row>
    <row r="32" spans="1:10" ht="15" x14ac:dyDescent="0.2">
      <c r="A32" s="49"/>
      <c r="B32" s="49"/>
      <c r="C32" s="49"/>
      <c r="D32" s="49"/>
      <c r="E32" s="49"/>
      <c r="F32" s="49"/>
      <c r="G32" s="49"/>
      <c r="H32" s="49"/>
      <c r="I32" s="49"/>
      <c r="J32" s="49"/>
    </row>
    <row r="33" spans="1:10" ht="15" x14ac:dyDescent="0.2">
      <c r="A33" s="49"/>
      <c r="B33" s="49"/>
      <c r="C33" s="49"/>
      <c r="D33" s="49"/>
      <c r="E33" s="49"/>
      <c r="F33" s="49"/>
      <c r="G33" s="49"/>
      <c r="H33" s="49"/>
      <c r="I33" s="49"/>
      <c r="J33" s="49"/>
    </row>
    <row r="34" spans="1:10" ht="15" x14ac:dyDescent="0.2">
      <c r="A34" s="49"/>
      <c r="B34" s="49"/>
      <c r="C34" s="49"/>
      <c r="D34" s="49"/>
      <c r="E34" s="49"/>
      <c r="F34" s="49"/>
      <c r="G34" s="49"/>
      <c r="H34" s="49"/>
      <c r="I34" s="49"/>
      <c r="J34" s="49"/>
    </row>
    <row r="35" spans="1:10" ht="15" x14ac:dyDescent="0.2">
      <c r="A35" s="49"/>
      <c r="B35" s="49"/>
      <c r="C35" s="49"/>
      <c r="D35" s="49"/>
      <c r="E35" s="49"/>
      <c r="F35" s="49"/>
      <c r="G35" s="49"/>
      <c r="H35" s="49"/>
      <c r="I35" s="49"/>
      <c r="J35" s="49"/>
    </row>
    <row r="36" spans="1:10" ht="15" x14ac:dyDescent="0.2">
      <c r="A36" s="49"/>
      <c r="B36" s="49"/>
      <c r="C36" s="49"/>
      <c r="D36" s="49"/>
      <c r="E36" s="49"/>
      <c r="F36" s="49"/>
      <c r="G36" s="49"/>
      <c r="H36" s="49"/>
      <c r="I36" s="49"/>
      <c r="J36" s="49"/>
    </row>
    <row r="37" spans="1:10" ht="15" x14ac:dyDescent="0.2">
      <c r="A37" s="49"/>
      <c r="B37" s="49"/>
      <c r="C37" s="49"/>
      <c r="D37" s="49"/>
      <c r="E37" s="49"/>
      <c r="F37" s="49"/>
      <c r="G37" s="49"/>
      <c r="H37" s="49"/>
      <c r="I37" s="49"/>
      <c r="J37" s="49"/>
    </row>
    <row r="38" spans="1:10" ht="15" x14ac:dyDescent="0.2">
      <c r="A38" s="49"/>
      <c r="B38" s="49"/>
      <c r="C38" s="49"/>
      <c r="D38" s="49"/>
      <c r="E38" s="49"/>
      <c r="F38" s="49"/>
      <c r="G38" s="49"/>
      <c r="H38" s="49"/>
      <c r="I38" s="49"/>
      <c r="J38" s="49"/>
    </row>
    <row r="39" spans="1:10" ht="15" x14ac:dyDescent="0.2">
      <c r="A39" s="49"/>
      <c r="B39" s="49"/>
      <c r="C39" s="49"/>
      <c r="D39" s="49"/>
      <c r="E39" s="49"/>
      <c r="F39" s="49"/>
      <c r="G39" s="49"/>
      <c r="H39" s="49"/>
      <c r="I39" s="49"/>
      <c r="J39" s="49"/>
    </row>
    <row r="40" spans="1:10" ht="15" x14ac:dyDescent="0.2">
      <c r="A40" s="49"/>
      <c r="B40" s="49"/>
      <c r="C40" s="49"/>
      <c r="D40" s="49"/>
      <c r="E40" s="49"/>
    </row>
    <row r="41" spans="1:10" ht="15" x14ac:dyDescent="0.2">
      <c r="A41" s="49"/>
      <c r="B41" s="49"/>
      <c r="C41" s="49"/>
      <c r="D41" s="49"/>
      <c r="E41" s="49"/>
    </row>
    <row r="42" spans="1:10" ht="15" customHeight="1" x14ac:dyDescent="0.2">
      <c r="A42" s="49"/>
      <c r="B42" s="49"/>
      <c r="C42" s="49"/>
      <c r="D42" s="49"/>
      <c r="E42" s="49"/>
      <c r="G42" s="262" t="s">
        <v>57</v>
      </c>
      <c r="H42" s="262"/>
      <c r="I42" s="262"/>
      <c r="J42" s="262"/>
    </row>
    <row r="43" spans="1:10" ht="15" customHeight="1" x14ac:dyDescent="0.2">
      <c r="A43" s="49"/>
      <c r="B43" s="49"/>
      <c r="C43" s="49"/>
      <c r="D43" s="49"/>
      <c r="E43" s="49"/>
      <c r="G43" s="262" t="s">
        <v>52</v>
      </c>
      <c r="H43" s="262"/>
      <c r="I43" s="262"/>
      <c r="J43" s="262"/>
    </row>
    <row r="44" spans="1:10" ht="15" customHeight="1" x14ac:dyDescent="0.2">
      <c r="A44" s="49"/>
      <c r="B44" s="49"/>
      <c r="C44" s="49"/>
      <c r="D44" s="49"/>
      <c r="E44" s="49"/>
      <c r="G44" s="262" t="s">
        <v>55</v>
      </c>
      <c r="H44" s="262"/>
      <c r="I44" s="262"/>
      <c r="J44" s="262"/>
    </row>
    <row r="45" spans="1:10" ht="15" x14ac:dyDescent="0.2">
      <c r="A45" s="49"/>
      <c r="B45" s="49"/>
      <c r="C45" s="49"/>
      <c r="D45" s="49"/>
      <c r="E45" s="49"/>
      <c r="F45" s="49"/>
      <c r="G45" s="49"/>
      <c r="H45" s="49"/>
      <c r="I45" s="49"/>
      <c r="J45" s="49"/>
    </row>
    <row r="46" spans="1:10" ht="15" x14ac:dyDescent="0.2">
      <c r="A46" s="49"/>
      <c r="B46" s="49"/>
      <c r="C46" s="49"/>
      <c r="D46" s="49"/>
      <c r="E46" s="49"/>
      <c r="F46" s="49"/>
      <c r="G46" s="49"/>
      <c r="H46" s="49"/>
      <c r="I46" s="49"/>
      <c r="J46" s="49"/>
    </row>
    <row r="47" spans="1:10" ht="15" x14ac:dyDescent="0.2">
      <c r="A47" s="49"/>
      <c r="B47" s="49"/>
      <c r="C47" s="49"/>
      <c r="D47" s="49"/>
      <c r="E47" s="49"/>
      <c r="F47" s="49"/>
      <c r="G47" s="49"/>
      <c r="H47" s="49"/>
      <c r="I47" s="49"/>
      <c r="J47" s="49"/>
    </row>
    <row r="48" spans="1:10" ht="15" x14ac:dyDescent="0.2">
      <c r="A48" s="49"/>
      <c r="B48" s="49"/>
      <c r="C48" s="49"/>
      <c r="D48" s="49"/>
      <c r="E48" s="49"/>
      <c r="F48" s="49"/>
      <c r="G48" s="49"/>
      <c r="H48" s="49"/>
      <c r="I48" s="49"/>
      <c r="J48" s="49"/>
    </row>
    <row r="49" spans="1:10" ht="15.6" customHeight="1" x14ac:dyDescent="0.2">
      <c r="A49" s="260" t="s">
        <v>56</v>
      </c>
      <c r="B49" s="260"/>
      <c r="C49" s="260"/>
      <c r="D49" s="260"/>
      <c r="E49" s="260"/>
      <c r="F49" s="260"/>
      <c r="G49" s="260"/>
      <c r="H49" s="260"/>
      <c r="I49" s="260"/>
      <c r="J49" s="260"/>
    </row>
    <row r="50" spans="1:10" ht="15" x14ac:dyDescent="0.2">
      <c r="A50" s="49"/>
      <c r="B50" s="49"/>
      <c r="C50" s="49"/>
      <c r="D50" s="49"/>
      <c r="E50" s="49"/>
      <c r="F50" s="49"/>
      <c r="G50" s="49"/>
      <c r="H50" s="49"/>
      <c r="I50" s="49"/>
      <c r="J50" s="49"/>
    </row>
    <row r="51" spans="1:10" ht="15" x14ac:dyDescent="0.2">
      <c r="A51" s="49"/>
      <c r="B51" s="49"/>
      <c r="C51" s="49"/>
      <c r="D51" s="49"/>
      <c r="E51" s="49"/>
      <c r="F51" s="49"/>
      <c r="G51" s="49"/>
      <c r="H51" s="49"/>
      <c r="I51" s="49"/>
      <c r="J51" s="49"/>
    </row>
    <row r="52" spans="1:10" ht="15" x14ac:dyDescent="0.2">
      <c r="A52" s="49"/>
      <c r="B52" s="49"/>
      <c r="C52" s="49"/>
      <c r="D52" s="49"/>
      <c r="E52" s="49"/>
      <c r="F52" s="49"/>
      <c r="G52" s="49"/>
      <c r="H52" s="49"/>
      <c r="I52" s="49"/>
      <c r="J52" s="49"/>
    </row>
    <row r="53" spans="1:10" ht="15" x14ac:dyDescent="0.2">
      <c r="A53" s="49"/>
      <c r="B53" s="49"/>
      <c r="C53" s="49"/>
      <c r="D53" s="49"/>
      <c r="E53" s="49"/>
      <c r="F53" s="49"/>
      <c r="G53" s="49"/>
      <c r="H53" s="49"/>
      <c r="I53" s="49"/>
      <c r="J53" s="49"/>
    </row>
    <row r="54" spans="1:10" ht="15" x14ac:dyDescent="0.2">
      <c r="A54" s="49"/>
      <c r="B54" s="49"/>
      <c r="C54" s="49"/>
      <c r="D54" s="49"/>
      <c r="E54" s="49"/>
      <c r="F54" s="49"/>
      <c r="G54" s="49"/>
      <c r="H54" s="49"/>
      <c r="I54" s="49"/>
      <c r="J54" s="49"/>
    </row>
    <row r="55" spans="1:10" ht="15" x14ac:dyDescent="0.2">
      <c r="A55" s="49"/>
      <c r="B55" s="49"/>
      <c r="C55" s="49"/>
      <c r="D55" s="49"/>
      <c r="E55" s="49"/>
      <c r="F55" s="49"/>
      <c r="G55" s="49"/>
      <c r="H55" s="49"/>
      <c r="I55" s="49"/>
      <c r="J55" s="49"/>
    </row>
    <row r="56" spans="1:10" ht="15" x14ac:dyDescent="0.2">
      <c r="A56" s="49"/>
      <c r="B56" s="49"/>
      <c r="C56" s="49"/>
      <c r="D56" s="49"/>
      <c r="E56" s="49"/>
      <c r="F56" s="49"/>
      <c r="G56" s="49"/>
      <c r="H56" s="49"/>
      <c r="I56" s="49"/>
      <c r="J56" s="49"/>
    </row>
    <row r="57" spans="1:10" ht="15" x14ac:dyDescent="0.2">
      <c r="A57" s="49"/>
      <c r="B57" s="49"/>
      <c r="C57" s="49"/>
      <c r="D57" s="49"/>
      <c r="E57" s="49"/>
      <c r="F57" s="49"/>
      <c r="G57" s="49"/>
      <c r="H57" s="49"/>
      <c r="I57" s="49"/>
      <c r="J57" s="49"/>
    </row>
    <row r="58" spans="1:10" ht="15" x14ac:dyDescent="0.2">
      <c r="A58" s="49"/>
      <c r="B58" s="49"/>
      <c r="C58" s="49"/>
      <c r="D58" s="49"/>
      <c r="E58" s="49"/>
      <c r="F58" s="49"/>
      <c r="G58" s="49"/>
      <c r="H58" s="49"/>
      <c r="I58" s="49"/>
      <c r="J58" s="49"/>
    </row>
    <row r="59" spans="1:10" ht="15" x14ac:dyDescent="0.2">
      <c r="A59" s="49"/>
      <c r="B59" s="49"/>
      <c r="C59" s="49"/>
      <c r="D59" s="49"/>
      <c r="E59" s="49"/>
      <c r="F59" s="49"/>
      <c r="G59" s="49"/>
      <c r="H59" s="49"/>
      <c r="I59" s="49"/>
      <c r="J59" s="49"/>
    </row>
    <row r="60" spans="1:10" ht="15" x14ac:dyDescent="0.2">
      <c r="A60" s="49"/>
      <c r="B60" s="49"/>
      <c r="C60" s="49"/>
      <c r="D60" s="49"/>
      <c r="E60" s="49"/>
      <c r="F60" s="49"/>
      <c r="G60" s="49"/>
      <c r="H60" s="49"/>
      <c r="I60" s="49"/>
      <c r="J60" s="49"/>
    </row>
    <row r="61" spans="1:10" ht="15" x14ac:dyDescent="0.2">
      <c r="A61" s="49"/>
      <c r="B61" s="49"/>
      <c r="C61" s="49"/>
      <c r="D61" s="49"/>
      <c r="E61" s="49"/>
      <c r="F61" s="49"/>
      <c r="G61" s="49"/>
      <c r="H61" s="49"/>
      <c r="I61" s="49"/>
      <c r="J61" s="49"/>
    </row>
    <row r="62" spans="1:10" ht="15" x14ac:dyDescent="0.2">
      <c r="A62" s="49"/>
      <c r="B62" s="49"/>
      <c r="C62" s="49"/>
      <c r="D62" s="49"/>
      <c r="E62" s="49"/>
      <c r="F62" s="49"/>
      <c r="G62" s="49"/>
      <c r="H62" s="49"/>
      <c r="I62" s="49"/>
      <c r="J62" s="49"/>
    </row>
    <row r="63" spans="1:10" ht="15" x14ac:dyDescent="0.2">
      <c r="A63" s="49"/>
      <c r="B63" s="49"/>
      <c r="C63" s="49"/>
      <c r="D63" s="49"/>
      <c r="E63" s="49"/>
      <c r="F63" s="49"/>
      <c r="G63" s="49"/>
      <c r="H63" s="49"/>
      <c r="I63" s="49"/>
      <c r="J63" s="49"/>
    </row>
    <row r="64" spans="1:10" ht="15" x14ac:dyDescent="0.2">
      <c r="A64" s="49"/>
      <c r="B64" s="49"/>
      <c r="C64" s="49"/>
      <c r="D64" s="49"/>
      <c r="E64" s="49"/>
      <c r="F64" s="49"/>
      <c r="G64" s="49"/>
      <c r="H64" s="49"/>
      <c r="I64" s="49"/>
      <c r="J64" s="49"/>
    </row>
    <row r="65" spans="1:10" ht="15" x14ac:dyDescent="0.2">
      <c r="A65" s="49"/>
      <c r="B65" s="49"/>
      <c r="C65" s="49"/>
      <c r="D65" s="49"/>
      <c r="E65" s="49"/>
      <c r="F65" s="49"/>
      <c r="G65" s="49"/>
      <c r="H65" s="49"/>
      <c r="I65" s="49"/>
      <c r="J65" s="49"/>
    </row>
    <row r="66" spans="1:10" ht="15" x14ac:dyDescent="0.2">
      <c r="A66" s="49"/>
      <c r="B66" s="49"/>
      <c r="C66" s="49"/>
      <c r="D66" s="49"/>
      <c r="E66" s="49"/>
      <c r="F66" s="49"/>
      <c r="G66" s="49"/>
      <c r="H66" s="49"/>
      <c r="I66" s="49"/>
      <c r="J66" s="49"/>
    </row>
    <row r="67" spans="1:10" ht="15" x14ac:dyDescent="0.2">
      <c r="A67" s="49"/>
      <c r="B67" s="49"/>
      <c r="C67" s="49"/>
      <c r="D67" s="49"/>
      <c r="E67" s="49"/>
      <c r="F67" s="49"/>
      <c r="G67" s="49"/>
      <c r="H67" s="49"/>
      <c r="I67" s="49"/>
      <c r="J67" s="49"/>
    </row>
    <row r="68" spans="1:10" ht="15" x14ac:dyDescent="0.2">
      <c r="A68" s="49"/>
      <c r="B68" s="49"/>
      <c r="C68" s="49"/>
      <c r="D68" s="49"/>
      <c r="E68" s="49"/>
      <c r="F68" s="49"/>
      <c r="G68" s="49"/>
      <c r="H68" s="49"/>
      <c r="I68" s="49"/>
      <c r="J68" s="49"/>
    </row>
    <row r="69" spans="1:10" ht="15" x14ac:dyDescent="0.2">
      <c r="A69" s="49"/>
      <c r="B69" s="49"/>
      <c r="C69" s="49"/>
      <c r="D69" s="49"/>
      <c r="E69" s="49"/>
      <c r="F69" s="49"/>
      <c r="G69" s="49"/>
      <c r="H69" s="49"/>
      <c r="I69" s="49"/>
      <c r="J69" s="49"/>
    </row>
    <row r="70" spans="1:10" ht="15" x14ac:dyDescent="0.2">
      <c r="A70" s="49"/>
      <c r="B70" s="49"/>
      <c r="C70" s="49"/>
      <c r="D70" s="49"/>
      <c r="E70" s="49"/>
      <c r="F70" s="49"/>
      <c r="G70" s="49"/>
      <c r="H70" s="49"/>
      <c r="I70" s="49"/>
      <c r="J70" s="49"/>
    </row>
    <row r="71" spans="1:10" ht="15" x14ac:dyDescent="0.2">
      <c r="A71" s="49"/>
      <c r="B71" s="49"/>
      <c r="C71" s="49"/>
      <c r="D71" s="49"/>
      <c r="E71" s="49"/>
      <c r="F71" s="49"/>
      <c r="G71" s="49"/>
      <c r="H71" s="49"/>
      <c r="I71" s="49"/>
      <c r="J71" s="49"/>
    </row>
    <row r="72" spans="1:10" ht="15" x14ac:dyDescent="0.2">
      <c r="A72" s="49"/>
      <c r="B72" s="49"/>
      <c r="C72" s="49"/>
      <c r="D72" s="49"/>
      <c r="E72" s="49"/>
      <c r="F72" s="49"/>
      <c r="G72" s="49"/>
      <c r="H72" s="49"/>
      <c r="I72" s="49"/>
      <c r="J72" s="49"/>
    </row>
    <row r="73" spans="1:10" ht="15" x14ac:dyDescent="0.2">
      <c r="A73" s="49"/>
      <c r="B73" s="49"/>
      <c r="C73" s="49"/>
      <c r="D73" s="49"/>
      <c r="E73" s="49"/>
      <c r="F73" s="49"/>
      <c r="G73" s="49"/>
      <c r="H73" s="49"/>
      <c r="I73" s="49"/>
      <c r="J73" s="49"/>
    </row>
    <row r="74" spans="1:10" ht="15" x14ac:dyDescent="0.2">
      <c r="A74" s="49"/>
      <c r="B74" s="49"/>
      <c r="C74" s="49"/>
      <c r="D74" s="49"/>
      <c r="E74" s="49"/>
      <c r="F74" s="49"/>
      <c r="G74" s="49"/>
      <c r="H74" s="49"/>
      <c r="I74" s="49"/>
      <c r="J74" s="49"/>
    </row>
    <row r="75" spans="1:10" ht="15" x14ac:dyDescent="0.2">
      <c r="A75" s="49"/>
      <c r="B75" s="49"/>
      <c r="C75" s="49"/>
      <c r="D75" s="49"/>
      <c r="E75" s="49"/>
      <c r="F75" s="49"/>
      <c r="G75" s="49"/>
      <c r="H75" s="49"/>
      <c r="I75" s="49"/>
      <c r="J75" s="49"/>
    </row>
    <row r="76" spans="1:10" ht="15" x14ac:dyDescent="0.2">
      <c r="A76" s="49"/>
      <c r="B76" s="49"/>
      <c r="C76" s="49"/>
      <c r="D76" s="49"/>
      <c r="E76" s="49"/>
      <c r="F76" s="49"/>
      <c r="G76" s="49"/>
      <c r="H76" s="49"/>
      <c r="I76" s="49"/>
      <c r="J76" s="49"/>
    </row>
    <row r="77" spans="1:10" ht="15" x14ac:dyDescent="0.2">
      <c r="A77" s="49"/>
      <c r="B77" s="49"/>
      <c r="C77" s="49"/>
      <c r="D77" s="49"/>
      <c r="E77" s="49"/>
      <c r="F77" s="49"/>
      <c r="G77" s="49"/>
      <c r="H77" s="49"/>
      <c r="I77" s="49"/>
      <c r="J77" s="49"/>
    </row>
    <row r="78" spans="1:10" ht="15" x14ac:dyDescent="0.2">
      <c r="A78" s="49"/>
      <c r="B78" s="49"/>
      <c r="C78" s="49"/>
      <c r="D78" s="49"/>
      <c r="E78" s="49"/>
      <c r="F78" s="49"/>
      <c r="G78" s="49"/>
      <c r="H78" s="49"/>
      <c r="I78" s="49"/>
      <c r="J78" s="49"/>
    </row>
    <row r="79" spans="1:10" ht="15" x14ac:dyDescent="0.2">
      <c r="A79" s="49"/>
      <c r="B79" s="49"/>
      <c r="C79" s="49"/>
      <c r="D79" s="49"/>
      <c r="E79" s="49"/>
      <c r="F79" s="49"/>
      <c r="G79" s="49"/>
      <c r="H79" s="49"/>
      <c r="I79" s="49"/>
      <c r="J79" s="49"/>
    </row>
    <row r="80" spans="1:10" ht="15" x14ac:dyDescent="0.2">
      <c r="A80" s="49"/>
      <c r="B80" s="49"/>
      <c r="C80" s="49"/>
      <c r="D80" s="49"/>
      <c r="E80" s="49"/>
      <c r="F80" s="49"/>
      <c r="G80" s="49"/>
      <c r="H80" s="49"/>
      <c r="I80" s="49"/>
      <c r="J80" s="49"/>
    </row>
    <row r="81" spans="1:10" ht="15" x14ac:dyDescent="0.2">
      <c r="A81" s="49"/>
      <c r="B81" s="49"/>
      <c r="C81" s="49"/>
      <c r="D81" s="49"/>
      <c r="E81" s="49"/>
      <c r="F81" s="49"/>
      <c r="G81" s="49"/>
      <c r="H81" s="49"/>
      <c r="I81" s="49"/>
      <c r="J81" s="49"/>
    </row>
    <row r="82" spans="1:10" ht="15" x14ac:dyDescent="0.2">
      <c r="A82" s="49"/>
      <c r="B82" s="49"/>
      <c r="C82" s="49"/>
      <c r="D82" s="49"/>
      <c r="E82" s="49"/>
      <c r="F82" s="49"/>
      <c r="G82" s="49"/>
      <c r="H82" s="49"/>
      <c r="I82" s="49"/>
      <c r="J82" s="49"/>
    </row>
    <row r="83" spans="1:10" ht="15" x14ac:dyDescent="0.2">
      <c r="A83" s="49"/>
      <c r="B83" s="49"/>
      <c r="C83" s="49"/>
      <c r="D83" s="49"/>
      <c r="E83" s="49"/>
      <c r="F83" s="49"/>
      <c r="G83" s="49"/>
      <c r="H83" s="49"/>
      <c r="I83" s="49"/>
      <c r="J83" s="49"/>
    </row>
    <row r="84" spans="1:10" ht="15" x14ac:dyDescent="0.2">
      <c r="A84" s="49"/>
      <c r="B84" s="49"/>
      <c r="C84" s="49"/>
      <c r="D84" s="49"/>
      <c r="E84" s="49"/>
      <c r="F84" s="49"/>
      <c r="G84" s="49"/>
      <c r="H84" s="49"/>
      <c r="I84" s="49"/>
      <c r="J84" s="49"/>
    </row>
    <row r="85" spans="1:10" ht="15" x14ac:dyDescent="0.2">
      <c r="A85" s="49"/>
      <c r="B85" s="49"/>
      <c r="C85" s="49"/>
      <c r="D85" s="49"/>
      <c r="E85" s="49"/>
      <c r="F85" s="49"/>
      <c r="G85" s="49"/>
      <c r="H85" s="49"/>
      <c r="I85" s="49"/>
      <c r="J85" s="49"/>
    </row>
    <row r="86" spans="1:10" ht="15" x14ac:dyDescent="0.2">
      <c r="A86" s="49"/>
      <c r="B86" s="49"/>
      <c r="C86" s="49"/>
      <c r="D86" s="49"/>
      <c r="E86" s="49"/>
      <c r="F86" s="49"/>
      <c r="G86" s="49"/>
      <c r="H86" s="49"/>
      <c r="I86" s="49"/>
      <c r="J86" s="49"/>
    </row>
    <row r="87" spans="1:10" ht="15" x14ac:dyDescent="0.2">
      <c r="A87" s="49"/>
      <c r="B87" s="49"/>
      <c r="C87" s="49"/>
      <c r="D87" s="49"/>
      <c r="E87" s="49"/>
      <c r="F87" s="49"/>
      <c r="G87" s="49"/>
      <c r="H87" s="49"/>
      <c r="I87" s="49"/>
      <c r="J87" s="49"/>
    </row>
    <row r="88" spans="1:10" ht="15" x14ac:dyDescent="0.2">
      <c r="A88" s="49"/>
      <c r="B88" s="49"/>
      <c r="C88" s="49"/>
      <c r="D88" s="49"/>
      <c r="E88" s="49"/>
      <c r="F88" s="49"/>
      <c r="G88" s="49"/>
      <c r="H88" s="49"/>
      <c r="I88" s="49"/>
      <c r="J88" s="49"/>
    </row>
    <row r="89" spans="1:10" ht="15" x14ac:dyDescent="0.2">
      <c r="A89" s="49"/>
      <c r="B89" s="49"/>
      <c r="C89" s="49"/>
      <c r="D89" s="49"/>
      <c r="E89" s="49"/>
      <c r="F89" s="49"/>
      <c r="G89" s="49"/>
      <c r="H89" s="49"/>
      <c r="I89" s="49"/>
      <c r="J89" s="49"/>
    </row>
    <row r="90" spans="1:10" ht="15" x14ac:dyDescent="0.2">
      <c r="A90" s="49"/>
      <c r="B90" s="49"/>
      <c r="C90" s="49"/>
      <c r="D90" s="49"/>
      <c r="E90" s="49"/>
      <c r="F90" s="49"/>
      <c r="G90" s="49"/>
      <c r="H90" s="49"/>
      <c r="I90" s="49"/>
      <c r="J90" s="49"/>
    </row>
    <row r="91" spans="1:10" ht="15" x14ac:dyDescent="0.2">
      <c r="A91" s="49"/>
      <c r="B91" s="49"/>
      <c r="C91" s="49"/>
      <c r="D91" s="49"/>
      <c r="E91" s="49"/>
      <c r="F91" s="49"/>
      <c r="G91" s="49"/>
      <c r="H91" s="49"/>
      <c r="I91" s="49"/>
      <c r="J91" s="49"/>
    </row>
    <row r="92" spans="1:10" ht="15" x14ac:dyDescent="0.2">
      <c r="A92" s="49"/>
      <c r="B92" s="49"/>
      <c r="C92" s="49"/>
      <c r="D92" s="49"/>
      <c r="E92" s="49"/>
      <c r="F92" s="49"/>
      <c r="G92" s="49"/>
      <c r="H92" s="49"/>
      <c r="I92" s="49"/>
      <c r="J92" s="49"/>
    </row>
    <row r="93" spans="1:10" ht="15" x14ac:dyDescent="0.2">
      <c r="A93" s="49"/>
      <c r="B93" s="49"/>
      <c r="C93" s="49"/>
      <c r="D93" s="49"/>
      <c r="E93" s="49"/>
      <c r="F93" s="49"/>
      <c r="G93" s="49"/>
      <c r="H93" s="49"/>
      <c r="I93" s="49"/>
      <c r="J93" s="49"/>
    </row>
    <row r="94" spans="1:10" ht="15" x14ac:dyDescent="0.2">
      <c r="A94" s="49"/>
      <c r="B94" s="49"/>
      <c r="C94" s="49"/>
      <c r="D94" s="49"/>
      <c r="E94" s="49"/>
      <c r="F94" s="49"/>
      <c r="G94" s="49"/>
      <c r="H94" s="49"/>
      <c r="I94" s="49"/>
      <c r="J94" s="49"/>
    </row>
    <row r="95" spans="1:10" ht="15" x14ac:dyDescent="0.2">
      <c r="A95" s="49"/>
      <c r="B95" s="49"/>
      <c r="C95" s="49"/>
      <c r="D95" s="49"/>
      <c r="E95" s="49"/>
      <c r="F95" s="49"/>
      <c r="G95" s="49"/>
      <c r="H95" s="49"/>
      <c r="I95" s="49"/>
      <c r="J95" s="49"/>
    </row>
    <row r="96" spans="1:10" ht="15" x14ac:dyDescent="0.2">
      <c r="A96" s="49"/>
      <c r="B96" s="49"/>
      <c r="C96" s="49"/>
      <c r="D96" s="49"/>
      <c r="E96" s="49"/>
      <c r="F96" s="49"/>
      <c r="G96" s="49"/>
      <c r="H96" s="49"/>
      <c r="I96" s="49"/>
      <c r="J96" s="49"/>
    </row>
    <row r="97" spans="1:10" ht="15" x14ac:dyDescent="0.2">
      <c r="A97" s="49"/>
      <c r="B97" s="49"/>
      <c r="C97" s="49"/>
      <c r="D97" s="49"/>
      <c r="E97" s="49"/>
      <c r="F97" s="49"/>
      <c r="G97" s="49"/>
      <c r="H97" s="49"/>
      <c r="I97" s="49"/>
      <c r="J97" s="49"/>
    </row>
    <row r="98" spans="1:10" ht="15" x14ac:dyDescent="0.2">
      <c r="A98" s="49"/>
      <c r="B98" s="49"/>
      <c r="C98" s="49"/>
      <c r="D98" s="49"/>
      <c r="E98" s="49"/>
      <c r="F98" s="49"/>
      <c r="G98" s="49"/>
      <c r="H98" s="49"/>
      <c r="I98" s="49"/>
      <c r="J98" s="49"/>
    </row>
    <row r="99" spans="1:10" ht="15" x14ac:dyDescent="0.2">
      <c r="A99" s="49"/>
      <c r="B99" s="49"/>
      <c r="C99" s="49"/>
      <c r="D99" s="49"/>
      <c r="E99" s="49"/>
      <c r="F99" s="49"/>
      <c r="G99" s="49"/>
      <c r="H99" s="49"/>
      <c r="I99" s="49"/>
      <c r="J99" s="49"/>
    </row>
    <row r="100" spans="1:10" ht="15" x14ac:dyDescent="0.2">
      <c r="A100" s="49"/>
      <c r="B100" s="49"/>
      <c r="C100" s="49"/>
      <c r="D100" s="49"/>
      <c r="E100" s="49"/>
      <c r="F100" s="49"/>
      <c r="G100" s="49"/>
      <c r="H100" s="49"/>
      <c r="I100" s="49"/>
      <c r="J100" s="49"/>
    </row>
    <row r="101" spans="1:10" ht="15" x14ac:dyDescent="0.2">
      <c r="A101" s="49"/>
      <c r="B101" s="49"/>
      <c r="C101" s="49"/>
      <c r="D101" s="49"/>
      <c r="E101" s="49"/>
      <c r="F101" s="49"/>
      <c r="G101" s="49"/>
      <c r="H101" s="49"/>
      <c r="I101" s="49"/>
      <c r="J101" s="49"/>
    </row>
    <row r="102" spans="1:10" ht="15" x14ac:dyDescent="0.2">
      <c r="A102" s="49"/>
      <c r="B102" s="49"/>
      <c r="C102" s="49"/>
      <c r="D102" s="49"/>
      <c r="E102" s="49"/>
      <c r="F102" s="49"/>
      <c r="G102" s="49"/>
      <c r="H102" s="49"/>
      <c r="I102" s="49"/>
      <c r="J102" s="49"/>
    </row>
    <row r="103" spans="1:10" ht="15" x14ac:dyDescent="0.2">
      <c r="A103" s="49"/>
      <c r="B103" s="49"/>
      <c r="C103" s="49"/>
      <c r="D103" s="49"/>
      <c r="E103" s="49"/>
      <c r="F103" s="49"/>
      <c r="G103" s="49"/>
      <c r="H103" s="49"/>
      <c r="I103" s="49"/>
      <c r="J103" s="49"/>
    </row>
    <row r="104" spans="1:10" ht="15" x14ac:dyDescent="0.2">
      <c r="A104" s="49"/>
      <c r="B104" s="49"/>
      <c r="C104" s="49"/>
      <c r="D104" s="49"/>
      <c r="E104" s="49"/>
      <c r="F104" s="49"/>
      <c r="G104" s="49"/>
      <c r="H104" s="49"/>
      <c r="I104" s="49"/>
      <c r="J104" s="49"/>
    </row>
    <row r="105" spans="1:10" ht="15" x14ac:dyDescent="0.2">
      <c r="A105" s="49"/>
      <c r="B105" s="49"/>
      <c r="C105" s="49"/>
      <c r="D105" s="49"/>
      <c r="E105" s="49"/>
      <c r="F105" s="49"/>
      <c r="G105" s="49"/>
      <c r="H105" s="49"/>
      <c r="I105" s="49"/>
      <c r="J105" s="49"/>
    </row>
    <row r="106" spans="1:10" ht="15" x14ac:dyDescent="0.2">
      <c r="A106" s="49"/>
      <c r="B106" s="49"/>
      <c r="C106" s="49"/>
      <c r="D106" s="49"/>
      <c r="E106" s="49"/>
      <c r="F106" s="49"/>
      <c r="G106" s="49"/>
      <c r="H106" s="49"/>
      <c r="I106" s="49"/>
      <c r="J106" s="49"/>
    </row>
    <row r="107" spans="1:10" ht="15" x14ac:dyDescent="0.2">
      <c r="A107" s="49"/>
      <c r="B107" s="49"/>
      <c r="C107" s="49"/>
      <c r="D107" s="49"/>
      <c r="E107" s="49"/>
      <c r="F107" s="49"/>
      <c r="G107" s="49"/>
      <c r="H107" s="49"/>
      <c r="I107" s="49"/>
      <c r="J107" s="49"/>
    </row>
    <row r="108" spans="1:10" ht="15" x14ac:dyDescent="0.2">
      <c r="A108" s="49"/>
      <c r="B108" s="49"/>
      <c r="C108" s="49"/>
      <c r="D108" s="49"/>
      <c r="E108" s="49"/>
      <c r="F108" s="49"/>
      <c r="G108" s="49"/>
      <c r="H108" s="49"/>
      <c r="I108" s="49"/>
      <c r="J108" s="49"/>
    </row>
    <row r="109" spans="1:10" ht="15" x14ac:dyDescent="0.2">
      <c r="A109" s="49"/>
      <c r="B109" s="49"/>
      <c r="C109" s="49"/>
      <c r="D109" s="49"/>
      <c r="E109" s="49"/>
      <c r="F109" s="49"/>
      <c r="G109" s="49"/>
      <c r="H109" s="49"/>
      <c r="I109" s="49"/>
      <c r="J109" s="49"/>
    </row>
    <row r="110" spans="1:10" ht="15" x14ac:dyDescent="0.2">
      <c r="A110" s="49"/>
      <c r="B110" s="49"/>
      <c r="C110" s="49"/>
      <c r="D110" s="49"/>
      <c r="E110" s="49"/>
      <c r="F110" s="49"/>
      <c r="G110" s="49"/>
      <c r="H110" s="49"/>
      <c r="I110" s="49"/>
      <c r="J110" s="49"/>
    </row>
    <row r="111" spans="1:10" ht="15" x14ac:dyDescent="0.2">
      <c r="A111" s="49"/>
      <c r="B111" s="49"/>
      <c r="C111" s="49"/>
      <c r="D111" s="49"/>
      <c r="E111" s="49"/>
      <c r="F111" s="49"/>
      <c r="G111" s="49"/>
      <c r="H111" s="49"/>
      <c r="I111" s="49"/>
      <c r="J111" s="49"/>
    </row>
    <row r="112" spans="1:10" ht="15" x14ac:dyDescent="0.2">
      <c r="A112" s="49"/>
      <c r="B112" s="49"/>
      <c r="C112" s="49"/>
      <c r="D112" s="49"/>
      <c r="E112" s="49"/>
      <c r="F112" s="49"/>
      <c r="G112" s="49"/>
      <c r="H112" s="49"/>
      <c r="I112" s="49"/>
      <c r="J112" s="49"/>
    </row>
    <row r="113" spans="1:10" ht="15" x14ac:dyDescent="0.2">
      <c r="A113" s="49"/>
      <c r="B113" s="49"/>
      <c r="C113" s="49"/>
      <c r="D113" s="49"/>
      <c r="E113" s="49"/>
      <c r="F113" s="49"/>
      <c r="G113" s="49"/>
      <c r="H113" s="49"/>
      <c r="I113" s="49"/>
      <c r="J113" s="49"/>
    </row>
    <row r="114" spans="1:10" ht="15" x14ac:dyDescent="0.2">
      <c r="A114" s="49"/>
      <c r="B114" s="49"/>
      <c r="C114" s="49"/>
      <c r="D114" s="49"/>
      <c r="E114" s="49"/>
      <c r="F114" s="49"/>
      <c r="G114" s="49"/>
      <c r="H114" s="49"/>
      <c r="I114" s="49"/>
      <c r="J114" s="49"/>
    </row>
    <row r="115" spans="1:10" ht="15" x14ac:dyDescent="0.2">
      <c r="A115" s="49"/>
      <c r="B115" s="49"/>
      <c r="C115" s="49"/>
      <c r="D115" s="49"/>
      <c r="E115" s="49"/>
      <c r="F115" s="49"/>
      <c r="G115" s="49"/>
      <c r="H115" s="49"/>
      <c r="I115" s="49"/>
      <c r="J115" s="49"/>
    </row>
    <row r="116" spans="1:10" ht="15" x14ac:dyDescent="0.2">
      <c r="A116" s="49"/>
      <c r="B116" s="49"/>
      <c r="C116" s="49"/>
      <c r="D116" s="49"/>
      <c r="E116" s="49"/>
      <c r="F116" s="49"/>
      <c r="G116" s="49"/>
      <c r="H116" s="49"/>
      <c r="I116" s="49"/>
      <c r="J116" s="49"/>
    </row>
    <row r="117" spans="1:10" ht="15" x14ac:dyDescent="0.2">
      <c r="A117" s="49"/>
      <c r="B117" s="49"/>
      <c r="C117" s="49"/>
      <c r="D117" s="49"/>
      <c r="E117" s="49"/>
      <c r="F117" s="49"/>
      <c r="G117" s="49"/>
      <c r="H117" s="49"/>
      <c r="I117" s="49"/>
      <c r="J117" s="49"/>
    </row>
    <row r="118" spans="1:10" ht="15" x14ac:dyDescent="0.2">
      <c r="A118" s="49"/>
      <c r="B118" s="49"/>
      <c r="C118" s="49"/>
      <c r="D118" s="49"/>
      <c r="E118" s="49"/>
      <c r="F118" s="49"/>
      <c r="G118" s="49"/>
      <c r="H118" s="49"/>
      <c r="I118" s="49"/>
      <c r="J118" s="49"/>
    </row>
    <row r="119" spans="1:10" ht="15" x14ac:dyDescent="0.2">
      <c r="A119" s="49"/>
      <c r="B119" s="49"/>
      <c r="C119" s="49"/>
      <c r="D119" s="49"/>
      <c r="E119" s="49"/>
      <c r="F119" s="49"/>
      <c r="G119" s="49"/>
      <c r="H119" s="49"/>
      <c r="I119" s="49"/>
      <c r="J119" s="49"/>
    </row>
    <row r="120" spans="1:10" ht="15" x14ac:dyDescent="0.2">
      <c r="A120" s="49"/>
      <c r="B120" s="49"/>
      <c r="C120" s="49"/>
      <c r="D120" s="49"/>
      <c r="E120" s="49"/>
      <c r="F120" s="49"/>
      <c r="G120" s="49"/>
      <c r="H120" s="49"/>
      <c r="I120" s="49"/>
      <c r="J120" s="49"/>
    </row>
    <row r="121" spans="1:10" ht="15" x14ac:dyDescent="0.2">
      <c r="A121" s="49"/>
      <c r="B121" s="49"/>
      <c r="C121" s="49"/>
      <c r="D121" s="49"/>
      <c r="E121" s="49"/>
      <c r="F121" s="49"/>
      <c r="G121" s="49"/>
      <c r="H121" s="49"/>
      <c r="I121" s="49"/>
      <c r="J121" s="49"/>
    </row>
    <row r="122" spans="1:10" ht="15" x14ac:dyDescent="0.2">
      <c r="A122" s="49"/>
      <c r="B122" s="49"/>
      <c r="C122" s="49"/>
      <c r="D122" s="49"/>
      <c r="E122" s="49"/>
      <c r="F122" s="49"/>
      <c r="G122" s="49"/>
      <c r="H122" s="49"/>
      <c r="I122" s="49"/>
      <c r="J122" s="49"/>
    </row>
    <row r="123" spans="1:10" ht="15" x14ac:dyDescent="0.2">
      <c r="A123" s="49"/>
      <c r="B123" s="49"/>
      <c r="C123" s="49"/>
      <c r="D123" s="49"/>
      <c r="E123" s="49"/>
      <c r="F123" s="49"/>
      <c r="G123" s="49"/>
      <c r="H123" s="49"/>
      <c r="I123" s="49"/>
      <c r="J123" s="49"/>
    </row>
    <row r="124" spans="1:10" ht="15" x14ac:dyDescent="0.2">
      <c r="A124" s="49"/>
      <c r="B124" s="49"/>
      <c r="C124" s="49"/>
      <c r="D124" s="49"/>
      <c r="E124" s="49"/>
      <c r="F124" s="49"/>
      <c r="G124" s="49"/>
      <c r="H124" s="49"/>
      <c r="I124" s="49"/>
      <c r="J124" s="49"/>
    </row>
    <row r="125" spans="1:10" ht="15" x14ac:dyDescent="0.2">
      <c r="A125" s="49"/>
      <c r="B125" s="49"/>
      <c r="C125" s="49"/>
      <c r="D125" s="49"/>
      <c r="E125" s="49"/>
      <c r="F125" s="49"/>
      <c r="G125" s="49"/>
      <c r="H125" s="49"/>
      <c r="I125" s="49"/>
      <c r="J125" s="49"/>
    </row>
    <row r="126" spans="1:10" ht="15" x14ac:dyDescent="0.2">
      <c r="A126" s="49"/>
      <c r="B126" s="49"/>
      <c r="C126" s="49"/>
      <c r="D126" s="49"/>
      <c r="E126" s="49"/>
      <c r="F126" s="49"/>
      <c r="G126" s="49"/>
      <c r="H126" s="49"/>
      <c r="I126" s="49"/>
      <c r="J126" s="49"/>
    </row>
    <row r="127" spans="1:10" ht="15" x14ac:dyDescent="0.2">
      <c r="A127" s="49"/>
      <c r="B127" s="49"/>
      <c r="C127" s="49"/>
      <c r="D127" s="49"/>
      <c r="E127" s="49"/>
      <c r="F127" s="49"/>
      <c r="G127" s="49"/>
      <c r="H127" s="49"/>
      <c r="I127" s="49"/>
      <c r="J127" s="49"/>
    </row>
    <row r="128" spans="1:10" ht="15" x14ac:dyDescent="0.2">
      <c r="A128" s="49"/>
      <c r="B128" s="49"/>
      <c r="C128" s="49"/>
      <c r="D128" s="49"/>
      <c r="E128" s="49"/>
      <c r="F128" s="49"/>
      <c r="G128" s="49"/>
      <c r="H128" s="49"/>
      <c r="I128" s="49"/>
      <c r="J128" s="49"/>
    </row>
    <row r="129" spans="1:10" ht="15" x14ac:dyDescent="0.2">
      <c r="A129" s="49"/>
      <c r="B129" s="49"/>
      <c r="C129" s="49"/>
      <c r="D129" s="49"/>
      <c r="E129" s="49"/>
      <c r="F129" s="49"/>
      <c r="G129" s="49"/>
      <c r="H129" s="49"/>
      <c r="I129" s="49"/>
      <c r="J129" s="49"/>
    </row>
    <row r="130" spans="1:10" ht="15" x14ac:dyDescent="0.2">
      <c r="A130" s="49"/>
      <c r="B130" s="49"/>
      <c r="C130" s="49"/>
      <c r="D130" s="49"/>
      <c r="E130" s="49"/>
      <c r="F130" s="49"/>
      <c r="G130" s="49"/>
      <c r="H130" s="49"/>
      <c r="I130" s="49"/>
      <c r="J130" s="49"/>
    </row>
    <row r="131" spans="1:10" ht="15" x14ac:dyDescent="0.2">
      <c r="A131" s="49"/>
      <c r="B131" s="49"/>
      <c r="C131" s="49"/>
      <c r="D131" s="49"/>
      <c r="E131" s="49"/>
      <c r="F131" s="49"/>
      <c r="G131" s="49"/>
      <c r="H131" s="49"/>
      <c r="I131" s="49"/>
      <c r="J131" s="49"/>
    </row>
    <row r="132" spans="1:10" ht="15" x14ac:dyDescent="0.2">
      <c r="A132" s="49"/>
      <c r="B132" s="49"/>
      <c r="C132" s="49"/>
      <c r="D132" s="49"/>
      <c r="E132" s="49"/>
      <c r="F132" s="49"/>
      <c r="G132" s="49"/>
      <c r="H132" s="49"/>
      <c r="I132" s="49"/>
      <c r="J132" s="49"/>
    </row>
    <row r="133" spans="1:10" ht="15" x14ac:dyDescent="0.2">
      <c r="A133" s="49"/>
      <c r="B133" s="49"/>
      <c r="C133" s="49"/>
      <c r="D133" s="49"/>
      <c r="E133" s="49"/>
      <c r="F133" s="49"/>
      <c r="G133" s="49"/>
      <c r="H133" s="49"/>
      <c r="I133" s="49"/>
      <c r="J133" s="49"/>
    </row>
    <row r="134" spans="1:10" ht="15" x14ac:dyDescent="0.2">
      <c r="A134" s="49"/>
      <c r="B134" s="49"/>
      <c r="C134" s="49"/>
      <c r="D134" s="49"/>
      <c r="E134" s="49"/>
      <c r="F134" s="49"/>
      <c r="G134" s="49"/>
      <c r="H134" s="49"/>
      <c r="I134" s="49"/>
      <c r="J134" s="49"/>
    </row>
    <row r="135" spans="1:10" ht="15" x14ac:dyDescent="0.2">
      <c r="A135" s="49"/>
      <c r="B135" s="49"/>
      <c r="C135" s="49"/>
      <c r="D135" s="49"/>
      <c r="E135" s="49"/>
      <c r="F135" s="49"/>
      <c r="G135" s="49"/>
      <c r="H135" s="49"/>
      <c r="I135" s="49"/>
      <c r="J135" s="49"/>
    </row>
    <row r="136" spans="1:10" ht="15" x14ac:dyDescent="0.2">
      <c r="A136" s="49"/>
      <c r="B136" s="49"/>
      <c r="C136" s="49"/>
      <c r="D136" s="49"/>
      <c r="E136" s="49"/>
      <c r="F136" s="49"/>
      <c r="G136" s="49"/>
      <c r="H136" s="49"/>
      <c r="I136" s="49"/>
      <c r="J136" s="49"/>
    </row>
    <row r="137" spans="1:10" ht="15" x14ac:dyDescent="0.2">
      <c r="A137" s="49"/>
      <c r="B137" s="49"/>
      <c r="C137" s="49"/>
      <c r="D137" s="49"/>
      <c r="E137" s="49"/>
      <c r="F137" s="49"/>
      <c r="G137" s="49"/>
      <c r="H137" s="49"/>
      <c r="I137" s="49"/>
      <c r="J137" s="49"/>
    </row>
    <row r="138" spans="1:10" ht="15" x14ac:dyDescent="0.2">
      <c r="A138" s="49"/>
      <c r="B138" s="49"/>
      <c r="C138" s="49"/>
      <c r="D138" s="49"/>
      <c r="E138" s="49"/>
      <c r="F138" s="49"/>
      <c r="G138" s="49"/>
      <c r="H138" s="49"/>
      <c r="I138" s="49"/>
      <c r="J138" s="49"/>
    </row>
    <row r="139" spans="1:10" ht="15" x14ac:dyDescent="0.2">
      <c r="A139" s="49"/>
      <c r="B139" s="49"/>
      <c r="C139" s="49"/>
      <c r="D139" s="49"/>
      <c r="E139" s="49"/>
      <c r="F139" s="49"/>
      <c r="G139" s="49"/>
      <c r="H139" s="49"/>
      <c r="I139" s="49"/>
      <c r="J139" s="49"/>
    </row>
    <row r="140" spans="1:10" ht="15" x14ac:dyDescent="0.2">
      <c r="A140" s="49"/>
      <c r="B140" s="49"/>
      <c r="C140" s="49"/>
      <c r="D140" s="49"/>
      <c r="E140" s="49"/>
      <c r="F140" s="49"/>
      <c r="G140" s="49"/>
      <c r="H140" s="49"/>
      <c r="I140" s="49"/>
      <c r="J140" s="49"/>
    </row>
    <row r="141" spans="1:10" ht="15" x14ac:dyDescent="0.2">
      <c r="A141" s="49"/>
      <c r="B141" s="49"/>
      <c r="C141" s="49"/>
      <c r="D141" s="49"/>
      <c r="E141" s="49"/>
      <c r="F141" s="49"/>
      <c r="G141" s="49"/>
      <c r="H141" s="49"/>
      <c r="I141" s="49"/>
      <c r="J141" s="49"/>
    </row>
    <row r="142" spans="1:10" ht="15" x14ac:dyDescent="0.2">
      <c r="A142" s="49"/>
      <c r="B142" s="49"/>
      <c r="C142" s="49"/>
      <c r="D142" s="49"/>
      <c r="E142" s="49"/>
      <c r="F142" s="49"/>
      <c r="G142" s="49"/>
      <c r="H142" s="49"/>
      <c r="I142" s="49"/>
      <c r="J142" s="49"/>
    </row>
    <row r="143" spans="1:10" ht="15" x14ac:dyDescent="0.2">
      <c r="A143" s="49"/>
      <c r="B143" s="49"/>
      <c r="C143" s="49"/>
      <c r="D143" s="49"/>
      <c r="E143" s="49"/>
      <c r="F143" s="49"/>
      <c r="G143" s="49"/>
      <c r="H143" s="49"/>
      <c r="I143" s="49"/>
      <c r="J143" s="49"/>
    </row>
    <row r="144" spans="1:10" ht="15" x14ac:dyDescent="0.2">
      <c r="A144" s="49"/>
      <c r="B144" s="49"/>
      <c r="C144" s="49"/>
      <c r="D144" s="49"/>
      <c r="E144" s="49"/>
      <c r="F144" s="49"/>
      <c r="G144" s="49"/>
      <c r="H144" s="49"/>
      <c r="I144" s="49"/>
      <c r="J144" s="49"/>
    </row>
    <row r="145" spans="1:10" ht="15" x14ac:dyDescent="0.2">
      <c r="A145" s="49"/>
      <c r="B145" s="49"/>
      <c r="C145" s="49"/>
      <c r="D145" s="49"/>
      <c r="E145" s="49"/>
      <c r="F145" s="49"/>
      <c r="G145" s="49"/>
      <c r="H145" s="49"/>
      <c r="I145" s="49"/>
      <c r="J145" s="49"/>
    </row>
    <row r="146" spans="1:10" ht="15" x14ac:dyDescent="0.2">
      <c r="A146" s="49"/>
      <c r="B146" s="49"/>
      <c r="C146" s="49"/>
      <c r="D146" s="49"/>
      <c r="E146" s="49"/>
      <c r="F146" s="49"/>
      <c r="G146" s="49"/>
      <c r="H146" s="49"/>
      <c r="I146" s="49"/>
      <c r="J146" s="49"/>
    </row>
    <row r="147" spans="1:10" ht="15" x14ac:dyDescent="0.2">
      <c r="A147" s="49"/>
      <c r="B147" s="49"/>
      <c r="C147" s="49"/>
      <c r="D147" s="49"/>
      <c r="E147" s="49"/>
      <c r="F147" s="49"/>
      <c r="G147" s="49"/>
      <c r="H147" s="49"/>
      <c r="I147" s="49"/>
      <c r="J147" s="49"/>
    </row>
    <row r="148" spans="1:10" ht="15" x14ac:dyDescent="0.2">
      <c r="A148" s="49"/>
      <c r="B148" s="49"/>
      <c r="C148" s="49"/>
      <c r="D148" s="49"/>
      <c r="E148" s="49"/>
      <c r="F148" s="49"/>
      <c r="G148" s="49"/>
      <c r="H148" s="49"/>
      <c r="I148" s="49"/>
      <c r="J148" s="49"/>
    </row>
    <row r="149" spans="1:10" ht="15" x14ac:dyDescent="0.2">
      <c r="A149" s="49"/>
      <c r="B149" s="49"/>
      <c r="C149" s="49"/>
      <c r="D149" s="49"/>
      <c r="E149" s="49"/>
      <c r="F149" s="49"/>
      <c r="G149" s="49"/>
      <c r="H149" s="49"/>
      <c r="I149" s="49"/>
      <c r="J149" s="49"/>
    </row>
    <row r="150" spans="1:10" ht="15" x14ac:dyDescent="0.2">
      <c r="A150" s="49"/>
      <c r="B150" s="49"/>
      <c r="C150" s="49"/>
      <c r="D150" s="49"/>
      <c r="E150" s="49"/>
      <c r="F150" s="49"/>
      <c r="G150" s="49"/>
      <c r="H150" s="49"/>
      <c r="I150" s="49"/>
      <c r="J150" s="49"/>
    </row>
    <row r="151" spans="1:10" ht="15" x14ac:dyDescent="0.2">
      <c r="A151" s="49"/>
      <c r="B151" s="49"/>
      <c r="C151" s="49"/>
      <c r="D151" s="49"/>
      <c r="E151" s="49"/>
      <c r="F151" s="49"/>
      <c r="G151" s="49"/>
      <c r="H151" s="49"/>
      <c r="I151" s="49"/>
      <c r="J151" s="49"/>
    </row>
    <row r="152" spans="1:10" ht="15" x14ac:dyDescent="0.2">
      <c r="A152" s="49"/>
      <c r="B152" s="49"/>
      <c r="C152" s="49"/>
      <c r="D152" s="49"/>
      <c r="E152" s="49"/>
      <c r="F152" s="49"/>
      <c r="G152" s="49"/>
      <c r="H152" s="49"/>
      <c r="I152" s="49"/>
      <c r="J152" s="49"/>
    </row>
    <row r="153" spans="1:10" ht="15" x14ac:dyDescent="0.2">
      <c r="A153" s="49"/>
      <c r="B153" s="49"/>
      <c r="C153" s="49"/>
      <c r="D153" s="49"/>
      <c r="E153" s="49"/>
      <c r="F153" s="49"/>
      <c r="G153" s="49"/>
      <c r="H153" s="49"/>
      <c r="I153" s="49"/>
      <c r="J153" s="49"/>
    </row>
    <row r="154" spans="1:10" ht="15" x14ac:dyDescent="0.2">
      <c r="A154" s="49"/>
      <c r="B154" s="49"/>
      <c r="C154" s="49"/>
      <c r="D154" s="49"/>
      <c r="E154" s="49"/>
      <c r="F154" s="49"/>
      <c r="G154" s="49"/>
      <c r="H154" s="49"/>
      <c r="I154" s="49"/>
      <c r="J154" s="49"/>
    </row>
    <row r="155" spans="1:10" ht="15" x14ac:dyDescent="0.2">
      <c r="A155" s="49"/>
      <c r="B155" s="49"/>
      <c r="C155" s="49"/>
      <c r="D155" s="49"/>
      <c r="E155" s="49"/>
      <c r="F155" s="49"/>
      <c r="G155" s="49"/>
      <c r="H155" s="49"/>
      <c r="I155" s="49"/>
      <c r="J155" s="49"/>
    </row>
    <row r="156" spans="1:10" ht="15" x14ac:dyDescent="0.2">
      <c r="A156" s="49"/>
      <c r="B156" s="49"/>
      <c r="C156" s="49"/>
      <c r="D156" s="49"/>
      <c r="E156" s="49"/>
      <c r="F156" s="49"/>
      <c r="G156" s="49"/>
      <c r="H156" s="49"/>
      <c r="I156" s="49"/>
      <c r="J156" s="49"/>
    </row>
    <row r="157" spans="1:10" ht="15" x14ac:dyDescent="0.2">
      <c r="A157" s="49"/>
      <c r="B157" s="49"/>
      <c r="C157" s="49"/>
      <c r="D157" s="49"/>
      <c r="E157" s="49"/>
      <c r="F157" s="49"/>
      <c r="G157" s="49"/>
      <c r="H157" s="49"/>
      <c r="I157" s="49"/>
      <c r="J157" s="49"/>
    </row>
    <row r="158" spans="1:10" ht="15" x14ac:dyDescent="0.2">
      <c r="A158" s="49"/>
      <c r="B158" s="49"/>
      <c r="C158" s="49"/>
      <c r="D158" s="49"/>
      <c r="E158" s="49"/>
      <c r="F158" s="49"/>
      <c r="G158" s="49"/>
      <c r="H158" s="49"/>
      <c r="I158" s="49"/>
      <c r="J158" s="49"/>
    </row>
    <row r="159" spans="1:10" ht="15" x14ac:dyDescent="0.2">
      <c r="A159" s="49"/>
      <c r="B159" s="49"/>
      <c r="C159" s="49"/>
      <c r="D159" s="49"/>
      <c r="E159" s="49"/>
      <c r="F159" s="49"/>
      <c r="G159" s="49"/>
      <c r="H159" s="49"/>
      <c r="I159" s="49"/>
      <c r="J159" s="49"/>
    </row>
    <row r="160" spans="1:10" ht="15" x14ac:dyDescent="0.2">
      <c r="A160" s="49"/>
      <c r="B160" s="49"/>
      <c r="C160" s="49"/>
      <c r="D160" s="49"/>
      <c r="E160" s="49"/>
      <c r="F160" s="49"/>
      <c r="G160" s="49"/>
      <c r="H160" s="49"/>
      <c r="I160" s="49"/>
      <c r="J160" s="49"/>
    </row>
    <row r="161" spans="1:10" ht="15" x14ac:dyDescent="0.2">
      <c r="A161" s="49"/>
      <c r="B161" s="49"/>
      <c r="C161" s="49"/>
      <c r="D161" s="49"/>
      <c r="E161" s="49"/>
      <c r="F161" s="49"/>
      <c r="G161" s="49"/>
      <c r="H161" s="49"/>
      <c r="I161" s="49"/>
      <c r="J161" s="49"/>
    </row>
    <row r="162" spans="1:10" ht="15" x14ac:dyDescent="0.2">
      <c r="A162" s="49"/>
      <c r="B162" s="49"/>
      <c r="C162" s="49"/>
      <c r="D162" s="49"/>
      <c r="E162" s="49"/>
      <c r="F162" s="49"/>
      <c r="G162" s="49"/>
      <c r="H162" s="49"/>
      <c r="I162" s="49"/>
      <c r="J162" s="49"/>
    </row>
    <row r="163" spans="1:10" ht="15" x14ac:dyDescent="0.2">
      <c r="A163" s="49"/>
      <c r="B163" s="49"/>
      <c r="C163" s="49"/>
      <c r="D163" s="49"/>
      <c r="E163" s="49"/>
      <c r="F163" s="49"/>
      <c r="G163" s="49"/>
      <c r="H163" s="49"/>
      <c r="I163" s="49"/>
      <c r="J163" s="49"/>
    </row>
    <row r="164" spans="1:10" ht="15" x14ac:dyDescent="0.2">
      <c r="A164" s="49"/>
      <c r="B164" s="49"/>
      <c r="C164" s="49"/>
      <c r="D164" s="49"/>
      <c r="E164" s="49"/>
      <c r="F164" s="49"/>
      <c r="G164" s="49"/>
      <c r="H164" s="49"/>
      <c r="I164" s="49"/>
      <c r="J164" s="49"/>
    </row>
    <row r="165" spans="1:10" ht="15" x14ac:dyDescent="0.2">
      <c r="A165" s="49"/>
      <c r="B165" s="49"/>
      <c r="C165" s="49"/>
      <c r="D165" s="49"/>
      <c r="E165" s="49"/>
      <c r="F165" s="49"/>
      <c r="G165" s="49"/>
      <c r="H165" s="49"/>
      <c r="I165" s="49"/>
      <c r="J165" s="49"/>
    </row>
    <row r="166" spans="1:10" ht="15" x14ac:dyDescent="0.2">
      <c r="A166" s="49"/>
      <c r="B166" s="49"/>
      <c r="C166" s="49"/>
      <c r="D166" s="49"/>
      <c r="E166" s="49"/>
      <c r="F166" s="49"/>
      <c r="G166" s="49"/>
      <c r="H166" s="49"/>
      <c r="I166" s="49"/>
      <c r="J166" s="49"/>
    </row>
    <row r="167" spans="1:10" ht="15" x14ac:dyDescent="0.2">
      <c r="A167" s="49"/>
      <c r="B167" s="49"/>
      <c r="C167" s="49"/>
      <c r="D167" s="49"/>
      <c r="E167" s="49"/>
      <c r="F167" s="49"/>
      <c r="G167" s="49"/>
      <c r="H167" s="49"/>
      <c r="I167" s="49"/>
      <c r="J167" s="49"/>
    </row>
    <row r="168" spans="1:10" ht="15" x14ac:dyDescent="0.2">
      <c r="A168" s="49"/>
      <c r="B168" s="49"/>
      <c r="C168" s="49"/>
      <c r="D168" s="49"/>
      <c r="E168" s="49"/>
      <c r="F168" s="49"/>
      <c r="G168" s="49"/>
      <c r="H168" s="49"/>
      <c r="I168" s="49"/>
      <c r="J168" s="49"/>
    </row>
    <row r="169" spans="1:10" ht="15" x14ac:dyDescent="0.2">
      <c r="A169" s="49"/>
      <c r="B169" s="49"/>
      <c r="C169" s="49"/>
      <c r="D169" s="49"/>
      <c r="E169" s="49"/>
      <c r="F169" s="49"/>
      <c r="G169" s="49"/>
      <c r="H169" s="49"/>
      <c r="I169" s="49"/>
      <c r="J169" s="49"/>
    </row>
    <row r="170" spans="1:10" ht="15" x14ac:dyDescent="0.2">
      <c r="A170" s="49"/>
      <c r="B170" s="49"/>
      <c r="C170" s="49"/>
      <c r="D170" s="49"/>
      <c r="E170" s="49"/>
      <c r="F170" s="49"/>
      <c r="G170" s="49"/>
      <c r="H170" s="49"/>
      <c r="I170" s="49"/>
      <c r="J170" s="49"/>
    </row>
    <row r="171" spans="1:10" ht="15" x14ac:dyDescent="0.2">
      <c r="A171" s="49"/>
      <c r="B171" s="49"/>
      <c r="C171" s="49"/>
      <c r="D171" s="49"/>
      <c r="E171" s="49"/>
      <c r="F171" s="49"/>
      <c r="G171" s="49"/>
      <c r="H171" s="49"/>
      <c r="I171" s="49"/>
      <c r="J171" s="49"/>
    </row>
    <row r="172" spans="1:10" ht="15" x14ac:dyDescent="0.2">
      <c r="A172" s="49"/>
      <c r="B172" s="49"/>
      <c r="C172" s="49"/>
      <c r="D172" s="49"/>
      <c r="E172" s="49"/>
      <c r="F172" s="49"/>
      <c r="G172" s="49"/>
      <c r="H172" s="49"/>
      <c r="I172" s="49"/>
      <c r="J172" s="49"/>
    </row>
    <row r="173" spans="1:10" ht="15" x14ac:dyDescent="0.2">
      <c r="A173" s="49"/>
      <c r="B173" s="49"/>
      <c r="C173" s="49"/>
      <c r="D173" s="49"/>
      <c r="E173" s="49"/>
      <c r="F173" s="49"/>
      <c r="G173" s="49"/>
      <c r="H173" s="49"/>
      <c r="I173" s="49"/>
      <c r="J173" s="49"/>
    </row>
    <row r="174" spans="1:10" ht="15" x14ac:dyDescent="0.2">
      <c r="A174" s="49"/>
      <c r="B174" s="49"/>
      <c r="C174" s="49"/>
      <c r="D174" s="49"/>
      <c r="E174" s="49"/>
      <c r="F174" s="49"/>
      <c r="G174" s="49"/>
      <c r="H174" s="49"/>
      <c r="I174" s="49"/>
      <c r="J174" s="49"/>
    </row>
    <row r="175" spans="1:10" ht="15" x14ac:dyDescent="0.2">
      <c r="A175" s="49"/>
      <c r="B175" s="49"/>
      <c r="C175" s="49"/>
      <c r="D175" s="49"/>
      <c r="E175" s="49"/>
      <c r="F175" s="49"/>
      <c r="G175" s="49"/>
      <c r="H175" s="49"/>
      <c r="I175" s="49"/>
      <c r="J175" s="49"/>
    </row>
    <row r="176" spans="1:10" ht="15" x14ac:dyDescent="0.2">
      <c r="A176" s="49"/>
      <c r="B176" s="49"/>
      <c r="C176" s="49"/>
      <c r="D176" s="49"/>
      <c r="E176" s="49"/>
      <c r="F176" s="49"/>
      <c r="G176" s="49"/>
      <c r="H176" s="49"/>
      <c r="I176" s="49"/>
      <c r="J176" s="49"/>
    </row>
    <row r="177" spans="1:10" ht="15" x14ac:dyDescent="0.2">
      <c r="A177" s="49"/>
      <c r="B177" s="49"/>
      <c r="C177" s="49"/>
      <c r="D177" s="49"/>
      <c r="E177" s="49"/>
      <c r="F177" s="49"/>
      <c r="G177" s="49"/>
      <c r="H177" s="49"/>
      <c r="I177" s="49"/>
      <c r="J177" s="49"/>
    </row>
    <row r="178" spans="1:10" ht="15" x14ac:dyDescent="0.2">
      <c r="A178" s="49"/>
      <c r="B178" s="49"/>
      <c r="C178" s="49"/>
      <c r="D178" s="49"/>
      <c r="E178" s="49"/>
      <c r="F178" s="49"/>
      <c r="G178" s="49"/>
      <c r="H178" s="49"/>
      <c r="I178" s="49"/>
      <c r="J178" s="49"/>
    </row>
    <row r="179" spans="1:10" ht="15" x14ac:dyDescent="0.2">
      <c r="A179" s="49"/>
      <c r="B179" s="49"/>
      <c r="C179" s="49"/>
      <c r="D179" s="49"/>
      <c r="E179" s="49"/>
      <c r="F179" s="49"/>
      <c r="G179" s="49"/>
      <c r="H179" s="49"/>
      <c r="I179" s="49"/>
      <c r="J179" s="49"/>
    </row>
    <row r="180" spans="1:10" ht="15" x14ac:dyDescent="0.2">
      <c r="A180" s="49"/>
      <c r="B180" s="49"/>
      <c r="C180" s="49"/>
      <c r="D180" s="49"/>
      <c r="E180" s="49"/>
      <c r="F180" s="49"/>
      <c r="G180" s="49"/>
      <c r="H180" s="49"/>
      <c r="I180" s="49"/>
      <c r="J180" s="49"/>
    </row>
    <row r="181" spans="1:10" ht="15" x14ac:dyDescent="0.2">
      <c r="A181" s="49"/>
      <c r="B181" s="49"/>
      <c r="C181" s="49"/>
      <c r="D181" s="49"/>
      <c r="E181" s="49"/>
      <c r="F181" s="49"/>
      <c r="G181" s="49"/>
      <c r="H181" s="49"/>
      <c r="I181" s="49"/>
      <c r="J181" s="49"/>
    </row>
    <row r="182" spans="1:10" ht="15" x14ac:dyDescent="0.2">
      <c r="A182" s="49"/>
      <c r="B182" s="49"/>
      <c r="C182" s="49"/>
      <c r="D182" s="49"/>
      <c r="E182" s="49"/>
      <c r="F182" s="49"/>
      <c r="G182" s="49"/>
      <c r="H182" s="49"/>
      <c r="I182" s="49"/>
      <c r="J182" s="49"/>
    </row>
    <row r="183" spans="1:10" ht="15" x14ac:dyDescent="0.2">
      <c r="A183" s="49"/>
      <c r="B183" s="49"/>
      <c r="C183" s="49"/>
      <c r="D183" s="49"/>
      <c r="E183" s="49"/>
      <c r="F183" s="49"/>
      <c r="G183" s="49"/>
      <c r="H183" s="49"/>
      <c r="I183" s="49"/>
      <c r="J183" s="49"/>
    </row>
    <row r="184" spans="1:10" ht="15" x14ac:dyDescent="0.2">
      <c r="A184" s="49"/>
      <c r="B184" s="49"/>
      <c r="C184" s="49"/>
      <c r="D184" s="49"/>
      <c r="E184" s="49"/>
      <c r="F184" s="49"/>
      <c r="G184" s="49"/>
      <c r="H184" s="49"/>
      <c r="I184" s="49"/>
      <c r="J184" s="49"/>
    </row>
    <row r="185" spans="1:10" ht="15" x14ac:dyDescent="0.2">
      <c r="A185" s="49"/>
      <c r="B185" s="49"/>
      <c r="C185" s="49"/>
      <c r="D185" s="49"/>
      <c r="E185" s="49"/>
      <c r="F185" s="49"/>
      <c r="G185" s="49"/>
      <c r="H185" s="49"/>
      <c r="I185" s="49"/>
      <c r="J185" s="49"/>
    </row>
    <row r="186" spans="1:10" ht="15" x14ac:dyDescent="0.2">
      <c r="A186" s="49"/>
      <c r="B186" s="49"/>
      <c r="C186" s="49"/>
      <c r="D186" s="49"/>
      <c r="E186" s="49"/>
      <c r="F186" s="49"/>
      <c r="G186" s="49"/>
      <c r="H186" s="49"/>
      <c r="I186" s="49"/>
      <c r="J186" s="49"/>
    </row>
    <row r="187" spans="1:10" ht="15" x14ac:dyDescent="0.2">
      <c r="A187" s="49"/>
      <c r="B187" s="49"/>
      <c r="C187" s="49"/>
      <c r="D187" s="49"/>
      <c r="E187" s="49"/>
      <c r="F187" s="49"/>
      <c r="G187" s="49"/>
      <c r="H187" s="49"/>
      <c r="I187" s="49"/>
      <c r="J187" s="49"/>
    </row>
    <row r="188" spans="1:10" ht="15" x14ac:dyDescent="0.2">
      <c r="A188" s="49"/>
      <c r="B188" s="49"/>
      <c r="C188" s="49"/>
      <c r="D188" s="49"/>
      <c r="E188" s="49"/>
      <c r="F188" s="49"/>
      <c r="G188" s="49"/>
      <c r="H188" s="49"/>
      <c r="I188" s="49"/>
      <c r="J188" s="49"/>
    </row>
    <row r="189" spans="1:10" ht="15" x14ac:dyDescent="0.2">
      <c r="A189" s="49"/>
      <c r="B189" s="49"/>
      <c r="C189" s="49"/>
      <c r="D189" s="49"/>
      <c r="E189" s="49"/>
      <c r="F189" s="49"/>
      <c r="G189" s="49"/>
      <c r="H189" s="49"/>
      <c r="I189" s="49"/>
      <c r="J189" s="49"/>
    </row>
    <row r="190" spans="1:10" ht="15" x14ac:dyDescent="0.2">
      <c r="A190" s="49"/>
      <c r="B190" s="49"/>
      <c r="C190" s="49"/>
      <c r="D190" s="49"/>
      <c r="E190" s="49"/>
      <c r="F190" s="49"/>
      <c r="G190" s="49"/>
      <c r="H190" s="49"/>
      <c r="I190" s="49"/>
      <c r="J190" s="49"/>
    </row>
    <row r="191" spans="1:10" ht="15" x14ac:dyDescent="0.2">
      <c r="A191" s="49"/>
      <c r="B191" s="49"/>
      <c r="C191" s="49"/>
      <c r="D191" s="49"/>
      <c r="E191" s="49"/>
      <c r="F191" s="49"/>
      <c r="G191" s="49"/>
      <c r="H191" s="49"/>
      <c r="I191" s="49"/>
      <c r="J191" s="49"/>
    </row>
    <row r="192" spans="1:10" ht="15" x14ac:dyDescent="0.2">
      <c r="A192" s="49"/>
      <c r="B192" s="49"/>
      <c r="C192" s="49"/>
      <c r="D192" s="49"/>
      <c r="E192" s="49"/>
      <c r="F192" s="49"/>
      <c r="G192" s="49"/>
      <c r="H192" s="49"/>
      <c r="I192" s="49"/>
      <c r="J192" s="49"/>
    </row>
    <row r="193" spans="1:10" ht="15" x14ac:dyDescent="0.2">
      <c r="A193" s="49"/>
      <c r="B193" s="49"/>
      <c r="C193" s="49"/>
      <c r="D193" s="49"/>
      <c r="E193" s="49"/>
      <c r="F193" s="49"/>
      <c r="G193" s="49"/>
      <c r="H193" s="49"/>
      <c r="I193" s="49"/>
      <c r="J193" s="49"/>
    </row>
    <row r="194" spans="1:10" ht="15" x14ac:dyDescent="0.2">
      <c r="A194" s="49"/>
      <c r="B194" s="49"/>
      <c r="C194" s="49"/>
      <c r="D194" s="49"/>
      <c r="E194" s="49"/>
      <c r="F194" s="49"/>
      <c r="G194" s="49"/>
      <c r="H194" s="49"/>
      <c r="I194" s="49"/>
      <c r="J194" s="49"/>
    </row>
    <row r="195" spans="1:10" ht="15" x14ac:dyDescent="0.2">
      <c r="A195" s="49"/>
      <c r="B195" s="49"/>
      <c r="C195" s="49"/>
      <c r="D195" s="49"/>
      <c r="E195" s="49"/>
      <c r="F195" s="49"/>
      <c r="G195" s="49"/>
      <c r="H195" s="49"/>
      <c r="I195" s="49"/>
      <c r="J195" s="49"/>
    </row>
    <row r="196" spans="1:10" ht="15" x14ac:dyDescent="0.2">
      <c r="A196" s="49"/>
      <c r="B196" s="49"/>
      <c r="C196" s="49"/>
      <c r="D196" s="49"/>
      <c r="E196" s="49"/>
      <c r="F196" s="49"/>
      <c r="G196" s="49"/>
      <c r="H196" s="49"/>
      <c r="I196" s="49"/>
      <c r="J196" s="49"/>
    </row>
    <row r="197" spans="1:10" ht="15" x14ac:dyDescent="0.2">
      <c r="A197" s="49"/>
      <c r="B197" s="49"/>
      <c r="C197" s="49"/>
      <c r="D197" s="49"/>
      <c r="E197" s="49"/>
      <c r="F197" s="49"/>
      <c r="G197" s="49"/>
      <c r="H197" s="49"/>
      <c r="I197" s="49"/>
      <c r="J197" s="49"/>
    </row>
    <row r="198" spans="1:10" ht="15" x14ac:dyDescent="0.2">
      <c r="A198" s="49"/>
      <c r="B198" s="49"/>
      <c r="C198" s="49"/>
      <c r="D198" s="49"/>
      <c r="E198" s="49"/>
      <c r="F198" s="49"/>
      <c r="G198" s="49"/>
      <c r="H198" s="49"/>
      <c r="I198" s="49"/>
      <c r="J198" s="49"/>
    </row>
    <row r="199" spans="1:10" ht="15" x14ac:dyDescent="0.2">
      <c r="A199" s="49"/>
      <c r="B199" s="49"/>
      <c r="C199" s="49"/>
      <c r="D199" s="49"/>
      <c r="E199" s="49"/>
      <c r="F199" s="49"/>
      <c r="G199" s="49"/>
      <c r="H199" s="49"/>
      <c r="I199" s="49"/>
      <c r="J199" s="49"/>
    </row>
    <row r="200" spans="1:10" ht="15" x14ac:dyDescent="0.2">
      <c r="A200" s="49"/>
      <c r="B200" s="49"/>
      <c r="C200" s="49"/>
      <c r="D200" s="49"/>
      <c r="E200" s="49"/>
      <c r="F200" s="49"/>
      <c r="G200" s="49"/>
      <c r="H200" s="49"/>
      <c r="I200" s="49"/>
      <c r="J200" s="49"/>
    </row>
    <row r="201" spans="1:10" ht="15" x14ac:dyDescent="0.2">
      <c r="A201" s="49"/>
      <c r="B201" s="49"/>
      <c r="C201" s="49"/>
      <c r="D201" s="49"/>
      <c r="E201" s="49"/>
      <c r="F201" s="49"/>
      <c r="G201" s="49"/>
      <c r="H201" s="49"/>
      <c r="I201" s="49"/>
      <c r="J201" s="49"/>
    </row>
    <row r="202" spans="1:10" ht="15" x14ac:dyDescent="0.2">
      <c r="A202" s="49"/>
      <c r="B202" s="49"/>
      <c r="C202" s="49"/>
      <c r="D202" s="49"/>
      <c r="E202" s="49"/>
      <c r="F202" s="49"/>
      <c r="G202" s="49"/>
      <c r="H202" s="49"/>
      <c r="I202" s="49"/>
      <c r="J202" s="49"/>
    </row>
    <row r="203" spans="1:10" ht="15" x14ac:dyDescent="0.2">
      <c r="A203" s="49"/>
      <c r="B203" s="49"/>
      <c r="C203" s="49"/>
      <c r="D203" s="49"/>
      <c r="E203" s="49"/>
      <c r="F203" s="49"/>
      <c r="G203" s="49"/>
      <c r="H203" s="49"/>
      <c r="I203" s="49"/>
      <c r="J203" s="49"/>
    </row>
    <row r="204" spans="1:10" ht="15" x14ac:dyDescent="0.2">
      <c r="A204" s="49"/>
      <c r="B204" s="49"/>
      <c r="C204" s="49"/>
      <c r="D204" s="49"/>
      <c r="E204" s="49"/>
      <c r="F204" s="49"/>
      <c r="G204" s="49"/>
      <c r="H204" s="49"/>
      <c r="I204" s="49"/>
      <c r="J204" s="49"/>
    </row>
    <row r="205" spans="1:10" ht="15" x14ac:dyDescent="0.2">
      <c r="A205" s="49"/>
      <c r="B205" s="49"/>
      <c r="C205" s="49"/>
      <c r="D205" s="49"/>
      <c r="E205" s="49"/>
      <c r="F205" s="49"/>
      <c r="G205" s="49"/>
      <c r="H205" s="49"/>
      <c r="I205" s="49"/>
      <c r="J205" s="49"/>
    </row>
    <row r="206" spans="1:10" ht="15" x14ac:dyDescent="0.2">
      <c r="A206" s="49"/>
      <c r="B206" s="49"/>
      <c r="C206" s="49"/>
      <c r="D206" s="49"/>
      <c r="E206" s="49"/>
      <c r="F206" s="49"/>
      <c r="G206" s="49"/>
      <c r="H206" s="49"/>
      <c r="I206" s="49"/>
      <c r="J206" s="49"/>
    </row>
    <row r="207" spans="1:10" ht="15" x14ac:dyDescent="0.2">
      <c r="A207" s="49"/>
      <c r="B207" s="49"/>
      <c r="C207" s="49"/>
      <c r="D207" s="49"/>
      <c r="E207" s="49"/>
      <c r="F207" s="49"/>
      <c r="G207" s="49"/>
      <c r="H207" s="49"/>
      <c r="I207" s="49"/>
      <c r="J207" s="49"/>
    </row>
    <row r="208" spans="1:10" ht="15" x14ac:dyDescent="0.2">
      <c r="A208" s="49"/>
      <c r="B208" s="49"/>
      <c r="C208" s="49"/>
      <c r="D208" s="49"/>
      <c r="E208" s="49"/>
      <c r="F208" s="49"/>
      <c r="G208" s="49"/>
      <c r="H208" s="49"/>
      <c r="I208" s="49"/>
      <c r="J208" s="49"/>
    </row>
    <row r="209" spans="1:10" ht="15" x14ac:dyDescent="0.2">
      <c r="A209" s="49"/>
      <c r="B209" s="49"/>
      <c r="C209" s="49"/>
      <c r="D209" s="49"/>
      <c r="E209" s="49"/>
      <c r="F209" s="49"/>
      <c r="G209" s="49"/>
      <c r="H209" s="49"/>
      <c r="I209" s="49"/>
      <c r="J209" s="49"/>
    </row>
    <row r="210" spans="1:10" ht="15" x14ac:dyDescent="0.2">
      <c r="A210" s="49"/>
      <c r="B210" s="49"/>
      <c r="C210" s="49"/>
      <c r="D210" s="49"/>
      <c r="E210" s="49"/>
      <c r="F210" s="49"/>
      <c r="G210" s="49"/>
      <c r="H210" s="49"/>
      <c r="I210" s="49"/>
      <c r="J210" s="49"/>
    </row>
    <row r="211" spans="1:10" ht="15" x14ac:dyDescent="0.2">
      <c r="A211" s="49"/>
      <c r="B211" s="49"/>
      <c r="C211" s="49"/>
      <c r="D211" s="49"/>
      <c r="E211" s="49"/>
      <c r="F211" s="49"/>
      <c r="G211" s="49"/>
      <c r="H211" s="49"/>
      <c r="I211" s="49"/>
      <c r="J211" s="49"/>
    </row>
    <row r="212" spans="1:10" ht="15" x14ac:dyDescent="0.2">
      <c r="A212" s="49"/>
      <c r="B212" s="49"/>
      <c r="C212" s="49"/>
      <c r="D212" s="49"/>
      <c r="E212" s="49"/>
      <c r="F212" s="49"/>
      <c r="G212" s="49"/>
      <c r="H212" s="49"/>
      <c r="I212" s="49"/>
      <c r="J212" s="49"/>
    </row>
    <row r="213" spans="1:10" ht="15" x14ac:dyDescent="0.2">
      <c r="A213" s="49"/>
      <c r="B213" s="49"/>
      <c r="C213" s="49"/>
      <c r="D213" s="49"/>
      <c r="E213" s="49"/>
      <c r="F213" s="49"/>
      <c r="G213" s="49"/>
      <c r="H213" s="49"/>
      <c r="I213" s="49"/>
      <c r="J213" s="49"/>
    </row>
    <row r="214" spans="1:10" ht="15" x14ac:dyDescent="0.2">
      <c r="A214" s="49"/>
      <c r="B214" s="49"/>
      <c r="C214" s="49"/>
      <c r="D214" s="49"/>
      <c r="E214" s="49"/>
      <c r="F214" s="49"/>
      <c r="G214" s="49"/>
      <c r="H214" s="49"/>
      <c r="I214" s="49"/>
      <c r="J214" s="49"/>
    </row>
    <row r="215" spans="1:10" ht="15" x14ac:dyDescent="0.2">
      <c r="A215" s="49"/>
      <c r="B215" s="49"/>
      <c r="C215" s="49"/>
      <c r="D215" s="49"/>
      <c r="E215" s="49"/>
      <c r="F215" s="49"/>
      <c r="G215" s="49"/>
      <c r="H215" s="49"/>
      <c r="I215" s="49"/>
      <c r="J215" s="49"/>
    </row>
    <row r="216" spans="1:10" ht="15" x14ac:dyDescent="0.2">
      <c r="A216" s="49"/>
      <c r="B216" s="49"/>
      <c r="C216" s="49"/>
      <c r="D216" s="49"/>
      <c r="E216" s="49"/>
      <c r="F216" s="49"/>
      <c r="G216" s="49"/>
      <c r="H216" s="49"/>
      <c r="I216" s="49"/>
      <c r="J216" s="49"/>
    </row>
    <row r="217" spans="1:10" ht="15" x14ac:dyDescent="0.2">
      <c r="A217" s="49"/>
      <c r="B217" s="49"/>
      <c r="C217" s="49"/>
      <c r="D217" s="49"/>
      <c r="E217" s="49"/>
      <c r="F217" s="49"/>
      <c r="G217" s="49"/>
      <c r="H217" s="49"/>
      <c r="I217" s="49"/>
      <c r="J217" s="49"/>
    </row>
    <row r="218" spans="1:10" ht="15" x14ac:dyDescent="0.2">
      <c r="A218" s="49"/>
      <c r="B218" s="49"/>
      <c r="C218" s="49"/>
      <c r="D218" s="49"/>
      <c r="E218" s="49"/>
      <c r="F218" s="49"/>
      <c r="G218" s="49"/>
      <c r="H218" s="49"/>
      <c r="I218" s="49"/>
      <c r="J218" s="49"/>
    </row>
    <row r="219" spans="1:10" ht="15" x14ac:dyDescent="0.2">
      <c r="A219" s="49"/>
      <c r="B219" s="49"/>
      <c r="C219" s="49"/>
      <c r="D219" s="49"/>
      <c r="E219" s="49"/>
      <c r="F219" s="49"/>
      <c r="G219" s="49"/>
      <c r="H219" s="49"/>
      <c r="I219" s="49"/>
      <c r="J219" s="49"/>
    </row>
    <row r="220" spans="1:10" ht="15" x14ac:dyDescent="0.2">
      <c r="A220" s="49"/>
      <c r="B220" s="49"/>
      <c r="C220" s="49"/>
      <c r="D220" s="49"/>
      <c r="E220" s="49"/>
      <c r="F220" s="49"/>
      <c r="G220" s="49"/>
      <c r="H220" s="49"/>
      <c r="I220" s="49"/>
      <c r="J220" s="49"/>
    </row>
    <row r="221" spans="1:10" ht="15" x14ac:dyDescent="0.2">
      <c r="A221" s="49"/>
      <c r="B221" s="49"/>
      <c r="C221" s="49"/>
      <c r="D221" s="49"/>
      <c r="E221" s="49"/>
      <c r="F221" s="49"/>
      <c r="G221" s="49"/>
      <c r="H221" s="49"/>
      <c r="I221" s="49"/>
      <c r="J221" s="49"/>
    </row>
    <row r="222" spans="1:10" ht="15" x14ac:dyDescent="0.2">
      <c r="A222" s="49"/>
      <c r="B222" s="49"/>
      <c r="C222" s="49"/>
      <c r="D222" s="49"/>
      <c r="E222" s="49"/>
      <c r="F222" s="49"/>
      <c r="G222" s="49"/>
      <c r="H222" s="49"/>
      <c r="I222" s="49"/>
      <c r="J222" s="49"/>
    </row>
    <row r="223" spans="1:10" ht="15" x14ac:dyDescent="0.2">
      <c r="A223" s="49"/>
      <c r="B223" s="49"/>
      <c r="C223" s="49"/>
      <c r="D223" s="49"/>
      <c r="E223" s="49"/>
      <c r="F223" s="49"/>
      <c r="G223" s="49"/>
      <c r="H223" s="49"/>
      <c r="I223" s="49"/>
      <c r="J223" s="49"/>
    </row>
    <row r="224" spans="1:10" ht="15" x14ac:dyDescent="0.2">
      <c r="A224" s="49"/>
      <c r="B224" s="49"/>
      <c r="C224" s="49"/>
      <c r="D224" s="49"/>
      <c r="E224" s="49"/>
      <c r="F224" s="49"/>
      <c r="G224" s="49"/>
      <c r="H224" s="49"/>
      <c r="I224" s="49"/>
      <c r="J224" s="49"/>
    </row>
    <row r="225" spans="1:10" ht="15" x14ac:dyDescent="0.2">
      <c r="A225" s="49"/>
      <c r="B225" s="49"/>
      <c r="C225" s="49"/>
      <c r="D225" s="49"/>
      <c r="E225" s="49"/>
      <c r="F225" s="49"/>
      <c r="G225" s="49"/>
      <c r="H225" s="49"/>
      <c r="I225" s="49"/>
      <c r="J225" s="49"/>
    </row>
    <row r="226" spans="1:10" ht="15" x14ac:dyDescent="0.2">
      <c r="A226" s="49"/>
      <c r="B226" s="49"/>
      <c r="C226" s="49"/>
      <c r="D226" s="49"/>
      <c r="E226" s="49"/>
      <c r="F226" s="49"/>
      <c r="G226" s="49"/>
      <c r="H226" s="49"/>
      <c r="I226" s="49"/>
      <c r="J226" s="49"/>
    </row>
    <row r="227" spans="1:10" ht="15" x14ac:dyDescent="0.2">
      <c r="A227" s="49"/>
      <c r="B227" s="49"/>
      <c r="C227" s="49"/>
      <c r="D227" s="49"/>
      <c r="E227" s="49"/>
      <c r="F227" s="49"/>
      <c r="G227" s="49"/>
      <c r="H227" s="49"/>
      <c r="I227" s="49"/>
      <c r="J227" s="49"/>
    </row>
    <row r="228" spans="1:10" ht="15" x14ac:dyDescent="0.2">
      <c r="A228" s="49"/>
      <c r="B228" s="49"/>
      <c r="C228" s="49"/>
      <c r="D228" s="49"/>
      <c r="E228" s="49"/>
      <c r="F228" s="49"/>
      <c r="G228" s="49"/>
      <c r="H228" s="49"/>
      <c r="I228" s="49"/>
      <c r="J228" s="49"/>
    </row>
    <row r="229" spans="1:10" ht="15" x14ac:dyDescent="0.2">
      <c r="A229" s="49"/>
      <c r="B229" s="49"/>
      <c r="C229" s="49"/>
      <c r="D229" s="49"/>
      <c r="E229" s="49"/>
      <c r="F229" s="49"/>
      <c r="G229" s="49"/>
      <c r="H229" s="49"/>
      <c r="I229" s="49"/>
      <c r="J229" s="49"/>
    </row>
    <row r="230" spans="1:10" ht="15" x14ac:dyDescent="0.2">
      <c r="A230" s="49"/>
      <c r="B230" s="49"/>
      <c r="C230" s="49"/>
      <c r="D230" s="49"/>
      <c r="E230" s="49"/>
      <c r="F230" s="49"/>
      <c r="G230" s="49"/>
      <c r="H230" s="49"/>
      <c r="I230" s="49"/>
      <c r="J230" s="49"/>
    </row>
    <row r="231" spans="1:10" ht="15" x14ac:dyDescent="0.2">
      <c r="A231" s="49"/>
      <c r="B231" s="49"/>
      <c r="C231" s="49"/>
      <c r="D231" s="49"/>
      <c r="E231" s="49"/>
      <c r="F231" s="49"/>
      <c r="G231" s="49"/>
      <c r="H231" s="49"/>
      <c r="I231" s="49"/>
      <c r="J231" s="49"/>
    </row>
    <row r="232" spans="1:10" ht="15" x14ac:dyDescent="0.2">
      <c r="A232" s="49"/>
      <c r="B232" s="49"/>
      <c r="C232" s="49"/>
      <c r="D232" s="49"/>
      <c r="E232" s="49"/>
      <c r="F232" s="49"/>
      <c r="G232" s="49"/>
      <c r="H232" s="49"/>
      <c r="I232" s="49"/>
      <c r="J232" s="49"/>
    </row>
    <row r="233" spans="1:10" ht="15" x14ac:dyDescent="0.2">
      <c r="A233" s="49"/>
      <c r="B233" s="49"/>
      <c r="C233" s="49"/>
      <c r="D233" s="49"/>
      <c r="E233" s="49"/>
      <c r="F233" s="49"/>
      <c r="G233" s="49"/>
      <c r="H233" s="49"/>
      <c r="I233" s="49"/>
      <c r="J233" s="49"/>
    </row>
    <row r="234" spans="1:10" ht="15" x14ac:dyDescent="0.2">
      <c r="A234" s="49"/>
      <c r="B234" s="49"/>
      <c r="C234" s="49"/>
      <c r="D234" s="49"/>
      <c r="E234" s="49"/>
      <c r="F234" s="49"/>
      <c r="G234" s="49"/>
      <c r="H234" s="49"/>
      <c r="I234" s="49"/>
      <c r="J234" s="49"/>
    </row>
    <row r="235" spans="1:10" ht="15" x14ac:dyDescent="0.2">
      <c r="A235" s="49"/>
      <c r="B235" s="49"/>
      <c r="C235" s="49"/>
      <c r="D235" s="49"/>
      <c r="E235" s="49"/>
      <c r="F235" s="49"/>
      <c r="G235" s="49"/>
      <c r="H235" s="49"/>
      <c r="I235" s="49"/>
      <c r="J235" s="49"/>
    </row>
    <row r="236" spans="1:10" ht="15" x14ac:dyDescent="0.2">
      <c r="A236" s="49"/>
      <c r="B236" s="49"/>
      <c r="C236" s="49"/>
      <c r="D236" s="49"/>
      <c r="E236" s="49"/>
      <c r="F236" s="49"/>
      <c r="G236" s="49"/>
      <c r="H236" s="49"/>
      <c r="I236" s="49"/>
      <c r="J236" s="49"/>
    </row>
    <row r="237" spans="1:10" ht="15" x14ac:dyDescent="0.2">
      <c r="A237" s="49"/>
      <c r="B237" s="49"/>
      <c r="C237" s="49"/>
      <c r="D237" s="49"/>
      <c r="E237" s="49"/>
      <c r="F237" s="49"/>
      <c r="G237" s="49"/>
      <c r="H237" s="49"/>
      <c r="I237" s="49"/>
      <c r="J237" s="49"/>
    </row>
    <row r="238" spans="1:10" ht="15" x14ac:dyDescent="0.2">
      <c r="A238" s="49"/>
      <c r="B238" s="49"/>
      <c r="C238" s="49"/>
      <c r="D238" s="49"/>
      <c r="E238" s="49"/>
      <c r="F238" s="49"/>
      <c r="G238" s="49"/>
      <c r="H238" s="49"/>
      <c r="I238" s="49"/>
      <c r="J238" s="49"/>
    </row>
    <row r="239" spans="1:10" ht="15" x14ac:dyDescent="0.2">
      <c r="A239" s="49"/>
      <c r="B239" s="49"/>
      <c r="C239" s="49"/>
      <c r="D239" s="49"/>
      <c r="E239" s="49"/>
      <c r="F239" s="49"/>
      <c r="G239" s="49"/>
      <c r="H239" s="49"/>
      <c r="I239" s="49"/>
      <c r="J239" s="49"/>
    </row>
    <row r="240" spans="1:10" ht="15" x14ac:dyDescent="0.2">
      <c r="A240" s="49"/>
      <c r="B240" s="49"/>
      <c r="C240" s="49"/>
      <c r="D240" s="49"/>
      <c r="E240" s="49"/>
      <c r="F240" s="49"/>
      <c r="G240" s="49"/>
      <c r="H240" s="49"/>
      <c r="I240" s="49"/>
      <c r="J240" s="49"/>
    </row>
    <row r="241" spans="1:10" ht="15" x14ac:dyDescent="0.2">
      <c r="A241" s="49"/>
      <c r="B241" s="49"/>
      <c r="C241" s="49"/>
      <c r="D241" s="49"/>
      <c r="E241" s="49"/>
      <c r="F241" s="49"/>
      <c r="G241" s="49"/>
      <c r="H241" s="49"/>
      <c r="I241" s="49"/>
      <c r="J241" s="49"/>
    </row>
    <row r="242" spans="1:10" ht="15" x14ac:dyDescent="0.2">
      <c r="A242" s="49"/>
      <c r="B242" s="49"/>
      <c r="C242" s="49"/>
      <c r="D242" s="49"/>
      <c r="E242" s="49"/>
      <c r="F242" s="49"/>
      <c r="G242" s="49"/>
      <c r="H242" s="49"/>
      <c r="I242" s="49"/>
      <c r="J242" s="49"/>
    </row>
    <row r="243" spans="1:10" ht="15" x14ac:dyDescent="0.2">
      <c r="A243" s="49"/>
      <c r="B243" s="49"/>
      <c r="C243" s="49"/>
      <c r="D243" s="49"/>
      <c r="E243" s="49"/>
      <c r="F243" s="49"/>
      <c r="G243" s="49"/>
      <c r="H243" s="49"/>
      <c r="I243" s="49"/>
      <c r="J243" s="49"/>
    </row>
    <row r="244" spans="1:10" ht="15" x14ac:dyDescent="0.2">
      <c r="A244" s="49"/>
      <c r="B244" s="49"/>
      <c r="C244" s="49"/>
      <c r="D244" s="49"/>
      <c r="E244" s="49"/>
      <c r="F244" s="49"/>
      <c r="G244" s="49"/>
      <c r="H244" s="49"/>
      <c r="I244" s="49"/>
      <c r="J244" s="49"/>
    </row>
    <row r="245" spans="1:10" ht="15" x14ac:dyDescent="0.2">
      <c r="A245" s="49"/>
      <c r="B245" s="49"/>
      <c r="C245" s="49"/>
      <c r="D245" s="49"/>
      <c r="E245" s="49"/>
      <c r="F245" s="49"/>
      <c r="G245" s="49"/>
      <c r="H245" s="49"/>
      <c r="I245" s="49"/>
      <c r="J245" s="49"/>
    </row>
    <row r="246" spans="1:10" ht="15" x14ac:dyDescent="0.2">
      <c r="A246" s="49"/>
      <c r="B246" s="49"/>
      <c r="C246" s="49"/>
      <c r="D246" s="49"/>
      <c r="E246" s="49"/>
      <c r="F246" s="49"/>
      <c r="G246" s="49"/>
      <c r="H246" s="49"/>
      <c r="I246" s="49"/>
      <c r="J246" s="49"/>
    </row>
    <row r="247" spans="1:10" ht="15" x14ac:dyDescent="0.2">
      <c r="A247" s="49"/>
      <c r="B247" s="49"/>
      <c r="C247" s="49"/>
      <c r="D247" s="49"/>
      <c r="E247" s="49"/>
      <c r="F247" s="49"/>
      <c r="G247" s="49"/>
      <c r="H247" s="49"/>
      <c r="I247" s="49"/>
      <c r="J247" s="49"/>
    </row>
    <row r="248" spans="1:10" ht="15" x14ac:dyDescent="0.2">
      <c r="A248" s="49"/>
      <c r="B248" s="49"/>
      <c r="C248" s="49"/>
      <c r="D248" s="49"/>
      <c r="E248" s="49"/>
      <c r="F248" s="49"/>
      <c r="G248" s="49"/>
      <c r="H248" s="49"/>
      <c r="I248" s="49"/>
      <c r="J248" s="49"/>
    </row>
    <row r="249" spans="1:10" ht="15" x14ac:dyDescent="0.2">
      <c r="A249" s="49"/>
      <c r="B249" s="49"/>
      <c r="C249" s="49"/>
      <c r="D249" s="49"/>
      <c r="E249" s="49"/>
      <c r="F249" s="49"/>
      <c r="G249" s="49"/>
      <c r="H249" s="49"/>
      <c r="I249" s="49"/>
      <c r="J249" s="49"/>
    </row>
    <row r="250" spans="1:10" ht="15" x14ac:dyDescent="0.2">
      <c r="A250" s="49"/>
      <c r="B250" s="49"/>
      <c r="C250" s="49"/>
      <c r="D250" s="49"/>
      <c r="E250" s="49"/>
      <c r="F250" s="49"/>
      <c r="G250" s="49"/>
      <c r="H250" s="49"/>
      <c r="I250" s="49"/>
      <c r="J250" s="49"/>
    </row>
    <row r="251" spans="1:10" ht="15" x14ac:dyDescent="0.2">
      <c r="A251" s="49"/>
      <c r="B251" s="49"/>
      <c r="C251" s="49"/>
      <c r="D251" s="49"/>
      <c r="E251" s="49"/>
      <c r="F251" s="49"/>
      <c r="G251" s="49"/>
      <c r="H251" s="49"/>
      <c r="I251" s="49"/>
      <c r="J251" s="49"/>
    </row>
    <row r="252" spans="1:10" ht="15" x14ac:dyDescent="0.2">
      <c r="A252" s="49"/>
      <c r="B252" s="49"/>
      <c r="C252" s="49"/>
      <c r="D252" s="49"/>
      <c r="E252" s="49"/>
      <c r="F252" s="49"/>
      <c r="G252" s="49"/>
      <c r="H252" s="49"/>
      <c r="I252" s="49"/>
      <c r="J252" s="49"/>
    </row>
    <row r="253" spans="1:10" ht="15" x14ac:dyDescent="0.2">
      <c r="A253" s="49"/>
      <c r="B253" s="49"/>
      <c r="C253" s="49"/>
      <c r="D253" s="49"/>
      <c r="E253" s="49"/>
      <c r="F253" s="49"/>
      <c r="G253" s="49"/>
      <c r="H253" s="49"/>
      <c r="I253" s="49"/>
      <c r="J253" s="49"/>
    </row>
    <row r="254" spans="1:10" ht="15" x14ac:dyDescent="0.2">
      <c r="A254" s="49"/>
      <c r="B254" s="49"/>
      <c r="C254" s="49"/>
      <c r="D254" s="49"/>
      <c r="E254" s="49"/>
      <c r="F254" s="49"/>
      <c r="G254" s="49"/>
      <c r="H254" s="49"/>
      <c r="I254" s="49"/>
      <c r="J254" s="49"/>
    </row>
    <row r="255" spans="1:10" ht="15" x14ac:dyDescent="0.2">
      <c r="A255" s="49"/>
      <c r="B255" s="49"/>
      <c r="C255" s="49"/>
      <c r="D255" s="49"/>
      <c r="E255" s="49"/>
      <c r="F255" s="49"/>
      <c r="G255" s="49"/>
      <c r="H255" s="49"/>
      <c r="I255" s="49"/>
      <c r="J255" s="49"/>
    </row>
    <row r="256" spans="1:10" ht="15" x14ac:dyDescent="0.2">
      <c r="A256" s="49"/>
      <c r="B256" s="49"/>
      <c r="C256" s="49"/>
      <c r="D256" s="49"/>
      <c r="E256" s="49"/>
      <c r="F256" s="49"/>
      <c r="G256" s="49"/>
      <c r="H256" s="49"/>
      <c r="I256" s="49"/>
      <c r="J256" s="49"/>
    </row>
    <row r="257" spans="1:10" ht="15" x14ac:dyDescent="0.2">
      <c r="A257" s="49"/>
      <c r="B257" s="49"/>
      <c r="C257" s="49"/>
      <c r="D257" s="49"/>
      <c r="E257" s="49"/>
      <c r="F257" s="49"/>
      <c r="G257" s="49"/>
      <c r="H257" s="49"/>
      <c r="I257" s="49"/>
      <c r="J257" s="49"/>
    </row>
    <row r="258" spans="1:10" ht="15" x14ac:dyDescent="0.2">
      <c r="A258" s="49"/>
      <c r="B258" s="49"/>
      <c r="C258" s="49"/>
      <c r="D258" s="49"/>
      <c r="E258" s="49"/>
      <c r="F258" s="49"/>
      <c r="G258" s="49"/>
      <c r="H258" s="49"/>
      <c r="I258" s="49"/>
      <c r="J258" s="49"/>
    </row>
    <row r="259" spans="1:10" ht="15" x14ac:dyDescent="0.2">
      <c r="A259" s="49"/>
      <c r="B259" s="49"/>
      <c r="C259" s="49"/>
      <c r="D259" s="49"/>
      <c r="E259" s="49"/>
      <c r="F259" s="49"/>
      <c r="G259" s="49"/>
      <c r="H259" s="49"/>
      <c r="I259" s="49"/>
      <c r="J259" s="49"/>
    </row>
  </sheetData>
  <mergeCells count="12">
    <mergeCell ref="A1:D1"/>
    <mergeCell ref="G1:J1"/>
    <mergeCell ref="A49:J49"/>
    <mergeCell ref="G2:J3"/>
    <mergeCell ref="G42:J42"/>
    <mergeCell ref="G43:J43"/>
    <mergeCell ref="G44:J44"/>
    <mergeCell ref="A17:J19"/>
    <mergeCell ref="A20:J24"/>
    <mergeCell ref="A26:J26"/>
    <mergeCell ref="A2:D2"/>
    <mergeCell ref="A3:D8"/>
  </mergeCells>
  <pageMargins left="0.59055118110236227" right="0.39370078740157483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5"/>
  <sheetViews>
    <sheetView view="pageBreakPreview" topLeftCell="A23" zoomScale="84" zoomScaleNormal="110" zoomScaleSheetLayoutView="84" workbookViewId="0">
      <selection activeCell="E62" sqref="E62"/>
    </sheetView>
  </sheetViews>
  <sheetFormatPr defaultColWidth="8.85546875" defaultRowHeight="12.75" x14ac:dyDescent="0.2"/>
  <cols>
    <col min="1" max="1" width="19.140625" style="2" bestFit="1" customWidth="1"/>
    <col min="2" max="2" width="17.140625" style="2" customWidth="1"/>
    <col min="3" max="4" width="9.7109375" style="2" customWidth="1"/>
    <col min="5" max="5" width="13" style="2" customWidth="1"/>
    <col min="6" max="6" width="9.7109375" style="2" customWidth="1"/>
    <col min="7" max="7" width="11.5703125" style="2" customWidth="1"/>
    <col min="8" max="11" width="9.7109375" style="2" customWidth="1"/>
    <col min="12" max="16" width="8.85546875" style="2"/>
    <col min="17" max="17" width="9" style="2" bestFit="1" customWidth="1"/>
    <col min="18" max="16384" width="8.85546875" style="2"/>
  </cols>
  <sheetData>
    <row r="1" spans="1:19" ht="15" customHeight="1" x14ac:dyDescent="0.2">
      <c r="A1" s="270" t="s">
        <v>147</v>
      </c>
      <c r="B1" s="270"/>
    </row>
    <row r="2" spans="1:19" x14ac:dyDescent="0.2">
      <c r="A2" s="271" t="s">
        <v>14</v>
      </c>
      <c r="B2" s="271"/>
    </row>
    <row r="3" spans="1:19" ht="15" customHeight="1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19.5" x14ac:dyDescent="0.25">
      <c r="C5" s="272"/>
      <c r="D5" s="272"/>
      <c r="E5" s="272"/>
      <c r="F5" s="272"/>
      <c r="G5" s="272"/>
      <c r="H5" s="269" t="s">
        <v>82</v>
      </c>
      <c r="I5" s="269"/>
      <c r="J5" s="269"/>
      <c r="K5" s="269"/>
    </row>
    <row r="6" spans="1:19" ht="15" customHeight="1" x14ac:dyDescent="0.2">
      <c r="E6" s="2" t="s">
        <v>181</v>
      </c>
    </row>
    <row r="7" spans="1:19" s="1" customFormat="1" ht="43.9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s="138" customFormat="1" ht="15" customHeight="1" x14ac:dyDescent="0.25">
      <c r="A8" s="134" t="s">
        <v>11</v>
      </c>
      <c r="B8" s="135">
        <v>93</v>
      </c>
      <c r="C8" s="136"/>
      <c r="D8" s="136"/>
      <c r="E8" s="136"/>
      <c r="F8" s="136"/>
      <c r="G8" s="136"/>
      <c r="H8" s="136"/>
      <c r="I8" s="136"/>
      <c r="J8" s="136"/>
      <c r="K8" s="137"/>
      <c r="L8" s="137"/>
      <c r="M8" s="137"/>
      <c r="N8" s="137"/>
      <c r="O8" s="137"/>
      <c r="P8" s="137"/>
      <c r="Q8" s="137"/>
      <c r="R8" s="137"/>
      <c r="S8" s="137"/>
    </row>
    <row r="9" spans="1:19" s="36" customFormat="1" ht="15" customHeight="1" x14ac:dyDescent="0.2">
      <c r="A9" s="198" t="s">
        <v>156</v>
      </c>
      <c r="B9" s="34">
        <v>93</v>
      </c>
      <c r="C9" s="199"/>
      <c r="D9" s="35"/>
      <c r="E9" s="35">
        <v>20</v>
      </c>
      <c r="F9" s="83"/>
      <c r="G9" s="83">
        <f>G10</f>
        <v>12.77716</v>
      </c>
      <c r="H9" s="83">
        <v>5.2</v>
      </c>
      <c r="I9" s="83">
        <v>5.3</v>
      </c>
      <c r="J9" s="83">
        <v>0.7</v>
      </c>
      <c r="K9" s="83">
        <v>71.66</v>
      </c>
      <c r="L9" s="83">
        <v>0.01</v>
      </c>
      <c r="M9" s="83">
        <v>0.14000000000000001</v>
      </c>
      <c r="N9" s="83">
        <v>52</v>
      </c>
      <c r="O9" s="83">
        <v>0.1</v>
      </c>
      <c r="P9" s="83">
        <v>200</v>
      </c>
      <c r="Q9" s="83">
        <v>180</v>
      </c>
      <c r="R9" s="83">
        <v>7</v>
      </c>
      <c r="S9" s="83">
        <v>0.2</v>
      </c>
    </row>
    <row r="10" spans="1:19" s="36" customFormat="1" ht="15" customHeight="1" x14ac:dyDescent="0.2">
      <c r="A10" s="87" t="s">
        <v>156</v>
      </c>
      <c r="B10" s="34">
        <v>93</v>
      </c>
      <c r="C10" s="200">
        <v>22</v>
      </c>
      <c r="D10" s="8">
        <f>B10*C10/1000</f>
        <v>2.0459999999999998</v>
      </c>
      <c r="E10" s="6"/>
      <c r="F10" s="8">
        <v>580.78</v>
      </c>
      <c r="G10" s="8">
        <f>C10*F10/1000</f>
        <v>12.77716</v>
      </c>
      <c r="H10" s="184"/>
      <c r="I10" s="184"/>
      <c r="J10" s="184"/>
      <c r="K10" s="184"/>
      <c r="L10" s="184"/>
      <c r="M10" s="184"/>
      <c r="N10" s="184"/>
      <c r="O10" s="184"/>
      <c r="P10" s="184"/>
      <c r="Q10" s="184"/>
      <c r="R10" s="184"/>
      <c r="S10" s="184"/>
    </row>
    <row r="11" spans="1:19" s="105" customFormat="1" ht="25.5" x14ac:dyDescent="0.2">
      <c r="A11" s="92" t="s">
        <v>187</v>
      </c>
      <c r="B11" s="34">
        <v>93</v>
      </c>
      <c r="C11" s="201"/>
      <c r="D11" s="103"/>
      <c r="E11" s="103">
        <v>150</v>
      </c>
      <c r="F11" s="103"/>
      <c r="G11" s="104">
        <f>SUM(G12:G14)</f>
        <v>4.5184999999999995</v>
      </c>
      <c r="H11" s="103">
        <v>3.92</v>
      </c>
      <c r="I11" s="103">
        <v>0.93</v>
      </c>
      <c r="J11" s="103">
        <v>25.2</v>
      </c>
      <c r="K11" s="104">
        <v>201.9</v>
      </c>
      <c r="L11" s="104">
        <v>0.06</v>
      </c>
      <c r="M11" s="104"/>
      <c r="N11" s="104"/>
      <c r="O11" s="104">
        <v>1.95</v>
      </c>
      <c r="P11" s="104">
        <v>8.5</v>
      </c>
      <c r="Q11" s="104">
        <v>26.3</v>
      </c>
      <c r="R11" s="104">
        <v>7.5</v>
      </c>
      <c r="S11" s="104">
        <v>0.75</v>
      </c>
    </row>
    <row r="12" spans="1:19" ht="31.5" customHeight="1" x14ac:dyDescent="0.2">
      <c r="A12" s="149" t="s">
        <v>144</v>
      </c>
      <c r="B12" s="34">
        <v>93</v>
      </c>
      <c r="C12" s="202">
        <v>53</v>
      </c>
      <c r="D12" s="7">
        <f>B12*C12/1000</f>
        <v>4.9290000000000003</v>
      </c>
      <c r="E12" s="7"/>
      <c r="F12" s="22">
        <v>42.5</v>
      </c>
      <c r="G12" s="8">
        <f>C12*F12/1000</f>
        <v>2.2524999999999999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</row>
    <row r="13" spans="1:19" ht="15" customHeight="1" x14ac:dyDescent="0.2">
      <c r="A13" s="87" t="s">
        <v>41</v>
      </c>
      <c r="B13" s="34">
        <v>93</v>
      </c>
      <c r="C13" s="200">
        <v>5</v>
      </c>
      <c r="D13" s="8">
        <f>B13*C13/1000</f>
        <v>0.46500000000000002</v>
      </c>
      <c r="E13" s="6"/>
      <c r="F13" s="8">
        <v>450</v>
      </c>
      <c r="G13" s="8">
        <f t="shared" ref="G13:G14" si="0">C13*F13/1000</f>
        <v>2.25</v>
      </c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</row>
    <row r="14" spans="1:19" ht="15" customHeight="1" x14ac:dyDescent="0.2">
      <c r="A14" s="10" t="s">
        <v>19</v>
      </c>
      <c r="B14" s="34">
        <v>93</v>
      </c>
      <c r="C14" s="9">
        <v>1</v>
      </c>
      <c r="D14" s="6">
        <f t="shared" ref="D14:D18" si="1">B14*C14/1000</f>
        <v>9.2999999999999999E-2</v>
      </c>
      <c r="E14" s="6"/>
      <c r="F14" s="8">
        <v>16</v>
      </c>
      <c r="G14" s="8">
        <f t="shared" si="0"/>
        <v>1.6E-2</v>
      </c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</row>
    <row r="15" spans="1:19" s="105" customFormat="1" ht="30" customHeight="1" x14ac:dyDescent="0.2">
      <c r="A15" s="92" t="s">
        <v>265</v>
      </c>
      <c r="B15" s="34">
        <v>93</v>
      </c>
      <c r="C15" s="204"/>
      <c r="D15" s="103"/>
      <c r="E15" s="103" t="s">
        <v>23</v>
      </c>
      <c r="F15" s="103"/>
      <c r="G15" s="104">
        <f>SUM(G16:G18)</f>
        <v>2.4960200000000001</v>
      </c>
      <c r="H15" s="103">
        <v>0.8</v>
      </c>
      <c r="I15" s="103">
        <v>0.44</v>
      </c>
      <c r="J15" s="103">
        <v>23.02</v>
      </c>
      <c r="K15" s="104">
        <v>41.6</v>
      </c>
      <c r="L15" s="104"/>
      <c r="M15" s="104">
        <v>0.03</v>
      </c>
      <c r="N15" s="104"/>
      <c r="O15" s="104"/>
      <c r="P15" s="104">
        <v>11.1</v>
      </c>
      <c r="Q15" s="104">
        <v>2.8</v>
      </c>
      <c r="R15" s="104">
        <v>1.4</v>
      </c>
      <c r="S15" s="104">
        <v>2.13</v>
      </c>
    </row>
    <row r="16" spans="1:19" ht="15" customHeight="1" x14ac:dyDescent="0.2">
      <c r="A16" s="149" t="s">
        <v>21</v>
      </c>
      <c r="B16" s="34">
        <v>93</v>
      </c>
      <c r="C16" s="202">
        <v>2</v>
      </c>
      <c r="D16" s="7">
        <f t="shared" si="1"/>
        <v>0.186</v>
      </c>
      <c r="E16" s="7"/>
      <c r="F16" s="22">
        <v>275</v>
      </c>
      <c r="G16" s="22">
        <f>C16*F16/1000</f>
        <v>0.55000000000000004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</row>
    <row r="17" spans="1:19" ht="15" customHeight="1" x14ac:dyDescent="0.2">
      <c r="A17" s="149" t="s">
        <v>266</v>
      </c>
      <c r="B17" s="34">
        <v>93</v>
      </c>
      <c r="C17" s="202">
        <v>7</v>
      </c>
      <c r="D17" s="7">
        <f t="shared" si="1"/>
        <v>0.65100000000000002</v>
      </c>
      <c r="E17" s="7"/>
      <c r="F17" s="22">
        <v>170.86</v>
      </c>
      <c r="G17" s="22">
        <f>C17*F17/1000</f>
        <v>1.1960200000000001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</row>
    <row r="18" spans="1:19" ht="15" customHeight="1" x14ac:dyDescent="0.2">
      <c r="A18" s="87" t="s">
        <v>22</v>
      </c>
      <c r="B18" s="34">
        <v>93</v>
      </c>
      <c r="C18" s="200">
        <v>15</v>
      </c>
      <c r="D18" s="6">
        <f t="shared" si="1"/>
        <v>1.395</v>
      </c>
      <c r="E18" s="6"/>
      <c r="F18" s="8">
        <v>50</v>
      </c>
      <c r="G18" s="22">
        <f>C18*F18/1000</f>
        <v>0.75</v>
      </c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</row>
    <row r="19" spans="1:19" s="105" customFormat="1" ht="15" customHeight="1" x14ac:dyDescent="0.2">
      <c r="A19" s="92" t="s">
        <v>143</v>
      </c>
      <c r="B19" s="34">
        <v>93</v>
      </c>
      <c r="C19" s="204"/>
      <c r="D19" s="103"/>
      <c r="E19" s="103">
        <v>113</v>
      </c>
      <c r="F19" s="103"/>
      <c r="G19" s="104">
        <f>SUM(G20)</f>
        <v>4.633</v>
      </c>
      <c r="H19" s="103">
        <v>12.18</v>
      </c>
      <c r="I19" s="103">
        <v>3.17</v>
      </c>
      <c r="J19" s="103">
        <v>28.5</v>
      </c>
      <c r="K19" s="104">
        <v>350.7</v>
      </c>
      <c r="L19" s="104">
        <v>0.02</v>
      </c>
      <c r="M19" s="104"/>
      <c r="N19" s="104"/>
      <c r="O19" s="104">
        <v>0.26</v>
      </c>
      <c r="P19" s="104">
        <v>4.5999999999999996</v>
      </c>
      <c r="Q19" s="104">
        <v>17.399999999999999</v>
      </c>
      <c r="R19" s="104">
        <v>6.6</v>
      </c>
      <c r="S19" s="104">
        <v>0.22</v>
      </c>
    </row>
    <row r="20" spans="1:19" ht="15" customHeight="1" x14ac:dyDescent="0.2">
      <c r="A20" s="87" t="s">
        <v>143</v>
      </c>
      <c r="B20" s="34">
        <v>93</v>
      </c>
      <c r="C20" s="200">
        <v>113</v>
      </c>
      <c r="D20" s="6">
        <f>B20*C20/1000</f>
        <v>10.509</v>
      </c>
      <c r="E20" s="6"/>
      <c r="F20" s="8">
        <v>41</v>
      </c>
      <c r="G20" s="22">
        <f>C20*F20/1000</f>
        <v>4.633</v>
      </c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</row>
    <row r="21" spans="1:19" ht="15" customHeight="1" x14ac:dyDescent="0.2">
      <c r="A21" s="265"/>
      <c r="B21" s="266"/>
      <c r="C21" s="267"/>
      <c r="D21" s="267"/>
      <c r="E21" s="267"/>
      <c r="F21" s="267"/>
      <c r="G21" s="268"/>
      <c r="H21" s="32">
        <f>SUM(H9:H20)</f>
        <v>22.1</v>
      </c>
      <c r="I21" s="32">
        <f>SUM(I9:I20)</f>
        <v>9.84</v>
      </c>
      <c r="J21" s="32">
        <f>SUM(J9:J20)</f>
        <v>77.42</v>
      </c>
      <c r="K21" s="32">
        <f>SUM(K9:K20)</f>
        <v>665.86</v>
      </c>
      <c r="L21" s="32">
        <f>SUM(L9:L11:L19)</f>
        <v>0.09</v>
      </c>
      <c r="M21" s="32">
        <f>SUM(M9:M11:M19)</f>
        <v>0.17</v>
      </c>
      <c r="N21" s="32">
        <f>SUM(N9:N11:N19)</f>
        <v>52</v>
      </c>
      <c r="O21" s="32">
        <f>SUM(O9:O11:O19)</f>
        <v>2.3099999999999996</v>
      </c>
      <c r="P21" s="32">
        <f>SUM(P9:P11:P19)</f>
        <v>224.2</v>
      </c>
      <c r="Q21" s="32">
        <f>SUM(Q9:Q11:Q19)</f>
        <v>226.50000000000003</v>
      </c>
      <c r="R21" s="32">
        <f>SUM(R9:R11:R19)</f>
        <v>22.5</v>
      </c>
      <c r="S21" s="32">
        <f>SUM(S9:S11:S19)</f>
        <v>3.3000000000000003</v>
      </c>
    </row>
    <row r="22" spans="1:19" s="138" customFormat="1" ht="15" customHeight="1" x14ac:dyDescent="0.25">
      <c r="A22" s="134" t="s">
        <v>12</v>
      </c>
      <c r="B22" s="140">
        <v>93</v>
      </c>
      <c r="C22" s="136"/>
      <c r="D22" s="136"/>
      <c r="E22" s="136"/>
      <c r="F22" s="136"/>
      <c r="G22" s="136"/>
      <c r="H22" s="136"/>
      <c r="I22" s="136"/>
      <c r="J22" s="136"/>
      <c r="K22" s="137"/>
      <c r="L22" s="137"/>
      <c r="M22" s="137"/>
      <c r="N22" s="137"/>
      <c r="O22" s="137"/>
      <c r="P22" s="137"/>
      <c r="Q22" s="137"/>
      <c r="R22" s="137"/>
      <c r="S22" s="137"/>
    </row>
    <row r="23" spans="1:19" ht="41.25" customHeight="1" x14ac:dyDescent="0.2">
      <c r="A23" s="119" t="s">
        <v>234</v>
      </c>
      <c r="B23" s="112">
        <v>93</v>
      </c>
      <c r="C23" s="113"/>
      <c r="D23" s="114"/>
      <c r="E23" s="116" t="s">
        <v>63</v>
      </c>
      <c r="F23" s="116"/>
      <c r="G23" s="114">
        <f>SUM(G24:G31)</f>
        <v>10.793700000000001</v>
      </c>
      <c r="H23" s="114">
        <v>13.44</v>
      </c>
      <c r="I23" s="114">
        <v>50</v>
      </c>
      <c r="J23" s="114">
        <v>15.8</v>
      </c>
      <c r="K23" s="114">
        <v>164</v>
      </c>
      <c r="L23" s="104">
        <v>0.24</v>
      </c>
      <c r="M23" s="104">
        <v>14.4</v>
      </c>
      <c r="N23" s="104"/>
      <c r="O23" s="104">
        <v>1.53</v>
      </c>
      <c r="P23" s="104">
        <v>20.46</v>
      </c>
      <c r="Q23" s="104">
        <v>91.92</v>
      </c>
      <c r="R23" s="104">
        <v>37.29</v>
      </c>
      <c r="S23" s="104">
        <v>1.41</v>
      </c>
    </row>
    <row r="24" spans="1:19" s="36" customFormat="1" ht="20.25" customHeight="1" x14ac:dyDescent="0.2">
      <c r="A24" s="61" t="s">
        <v>235</v>
      </c>
      <c r="B24" s="112">
        <v>93</v>
      </c>
      <c r="C24" s="76">
        <v>10</v>
      </c>
      <c r="D24" s="71">
        <f t="shared" ref="D24:D31" si="2">B24*C24/1000</f>
        <v>0.93</v>
      </c>
      <c r="E24" s="74"/>
      <c r="F24" s="71">
        <v>90</v>
      </c>
      <c r="G24" s="22">
        <f>C24*F24/1000</f>
        <v>0.9</v>
      </c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</row>
    <row r="25" spans="1:19" ht="15" customHeight="1" x14ac:dyDescent="0.2">
      <c r="A25" s="61" t="s">
        <v>27</v>
      </c>
      <c r="B25" s="112">
        <v>93</v>
      </c>
      <c r="C25" s="76">
        <v>67</v>
      </c>
      <c r="D25" s="71">
        <f t="shared" si="2"/>
        <v>6.2309999999999999</v>
      </c>
      <c r="E25" s="74"/>
      <c r="F25" s="71">
        <v>16.899999999999999</v>
      </c>
      <c r="G25" s="22">
        <f t="shared" ref="G25:G31" si="3">C25*F25/1000</f>
        <v>1.1322999999999999</v>
      </c>
      <c r="H25" s="71"/>
      <c r="I25" s="71"/>
      <c r="J25" s="71"/>
      <c r="K25" s="71"/>
      <c r="L25" s="71"/>
      <c r="M25" s="71"/>
      <c r="N25" s="71"/>
      <c r="O25" s="71"/>
      <c r="P25" s="71"/>
      <c r="Q25" s="71"/>
      <c r="R25" s="71"/>
      <c r="S25" s="71"/>
    </row>
    <row r="26" spans="1:19" ht="15" customHeight="1" x14ac:dyDescent="0.2">
      <c r="A26" s="61" t="s">
        <v>36</v>
      </c>
      <c r="B26" s="112">
        <v>93</v>
      </c>
      <c r="C26" s="76">
        <v>12</v>
      </c>
      <c r="D26" s="71">
        <f t="shared" si="2"/>
        <v>1.1160000000000001</v>
      </c>
      <c r="E26" s="74"/>
      <c r="F26" s="71">
        <v>24</v>
      </c>
      <c r="G26" s="22">
        <f t="shared" si="3"/>
        <v>0.28799999999999998</v>
      </c>
      <c r="H26" s="71"/>
      <c r="I26" s="71"/>
      <c r="J26" s="71"/>
      <c r="K26" s="71"/>
      <c r="L26" s="71"/>
      <c r="M26" s="71"/>
      <c r="N26" s="71"/>
      <c r="O26" s="71"/>
      <c r="P26" s="71"/>
      <c r="Q26" s="71"/>
      <c r="R26" s="71"/>
      <c r="S26" s="71"/>
    </row>
    <row r="27" spans="1:19" ht="15" customHeight="1" x14ac:dyDescent="0.2">
      <c r="A27" s="61" t="s">
        <v>137</v>
      </c>
      <c r="B27" s="112">
        <v>93</v>
      </c>
      <c r="C27" s="76">
        <v>46</v>
      </c>
      <c r="D27" s="71">
        <f t="shared" si="2"/>
        <v>4.2779999999999996</v>
      </c>
      <c r="E27" s="74"/>
      <c r="F27" s="71">
        <v>163</v>
      </c>
      <c r="G27" s="22">
        <f t="shared" si="3"/>
        <v>7.4980000000000002</v>
      </c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</row>
    <row r="28" spans="1:19" ht="15" customHeight="1" x14ac:dyDescent="0.2">
      <c r="A28" s="61" t="s">
        <v>28</v>
      </c>
      <c r="B28" s="112">
        <v>93</v>
      </c>
      <c r="C28" s="76">
        <v>16</v>
      </c>
      <c r="D28" s="71">
        <f t="shared" si="2"/>
        <v>1.488</v>
      </c>
      <c r="E28" s="74"/>
      <c r="F28" s="71">
        <v>22.4</v>
      </c>
      <c r="G28" s="22">
        <f t="shared" si="3"/>
        <v>0.3584</v>
      </c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</row>
    <row r="29" spans="1:19" ht="15" customHeight="1" x14ac:dyDescent="0.2">
      <c r="A29" s="61" t="s">
        <v>24</v>
      </c>
      <c r="B29" s="112">
        <v>93</v>
      </c>
      <c r="C29" s="76">
        <v>6</v>
      </c>
      <c r="D29" s="71">
        <f t="shared" si="2"/>
        <v>0.55800000000000005</v>
      </c>
      <c r="E29" s="74"/>
      <c r="F29" s="71"/>
      <c r="G29" s="22">
        <f t="shared" si="3"/>
        <v>0</v>
      </c>
      <c r="H29" s="71"/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</row>
    <row r="30" spans="1:19" ht="15" customHeight="1" x14ac:dyDescent="0.2">
      <c r="A30" s="61" t="s">
        <v>19</v>
      </c>
      <c r="B30" s="112">
        <v>93</v>
      </c>
      <c r="C30" s="76">
        <v>2</v>
      </c>
      <c r="D30" s="71">
        <f t="shared" si="2"/>
        <v>0.186</v>
      </c>
      <c r="E30" s="74"/>
      <c r="F30" s="71">
        <v>16</v>
      </c>
      <c r="G30" s="22">
        <f t="shared" si="3"/>
        <v>3.2000000000000001E-2</v>
      </c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</row>
    <row r="31" spans="1:19" ht="15" customHeight="1" x14ac:dyDescent="0.2">
      <c r="A31" s="63" t="s">
        <v>25</v>
      </c>
      <c r="B31" s="112">
        <v>93</v>
      </c>
      <c r="C31" s="77">
        <v>5</v>
      </c>
      <c r="D31" s="72">
        <f t="shared" si="2"/>
        <v>0.46500000000000002</v>
      </c>
      <c r="E31" s="75"/>
      <c r="F31" s="72">
        <v>117</v>
      </c>
      <c r="G31" s="22">
        <f t="shared" si="3"/>
        <v>0.58499999999999996</v>
      </c>
      <c r="H31" s="72"/>
      <c r="I31" s="72"/>
      <c r="J31" s="72"/>
      <c r="K31" s="72"/>
      <c r="L31" s="72"/>
      <c r="M31" s="72"/>
      <c r="N31" s="72"/>
      <c r="O31" s="72"/>
      <c r="P31" s="72"/>
      <c r="Q31" s="72"/>
      <c r="R31" s="72"/>
      <c r="S31" s="72"/>
    </row>
    <row r="32" spans="1:19" ht="25.5" customHeight="1" x14ac:dyDescent="0.2">
      <c r="A32" s="198" t="s">
        <v>161</v>
      </c>
      <c r="B32" s="112">
        <v>93</v>
      </c>
      <c r="C32" s="199"/>
      <c r="D32" s="35"/>
      <c r="E32" s="35" t="s">
        <v>175</v>
      </c>
      <c r="F32" s="35"/>
      <c r="G32" s="83">
        <f>SUM(G33:G38)</f>
        <v>23.211325500000004</v>
      </c>
      <c r="H32" s="35">
        <v>6.67</v>
      </c>
      <c r="I32" s="35">
        <v>9.93</v>
      </c>
      <c r="J32" s="35">
        <v>31.02</v>
      </c>
      <c r="K32" s="35">
        <v>136</v>
      </c>
      <c r="L32" s="35">
        <v>0.08</v>
      </c>
      <c r="M32" s="35">
        <v>1</v>
      </c>
      <c r="N32" s="35">
        <v>20</v>
      </c>
      <c r="O32" s="35">
        <v>1.2</v>
      </c>
      <c r="P32" s="35">
        <v>26.63</v>
      </c>
      <c r="Q32" s="35">
        <v>45.38</v>
      </c>
      <c r="R32" s="35">
        <v>26.8</v>
      </c>
      <c r="S32" s="35">
        <v>3.34</v>
      </c>
    </row>
    <row r="33" spans="1:19" s="36" customFormat="1" x14ac:dyDescent="0.2">
      <c r="A33" s="149" t="s">
        <v>273</v>
      </c>
      <c r="B33" s="112">
        <v>93</v>
      </c>
      <c r="C33" s="202">
        <v>69</v>
      </c>
      <c r="D33" s="7">
        <f t="shared" ref="D33:D47" si="4">B33*C33/1000</f>
        <v>6.4169999999999998</v>
      </c>
      <c r="E33" s="7"/>
      <c r="F33" s="22">
        <v>286</v>
      </c>
      <c r="G33" s="22">
        <f>C33*F33/1000</f>
        <v>19.734000000000002</v>
      </c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</row>
    <row r="34" spans="1:19" ht="15" customHeight="1" x14ac:dyDescent="0.2">
      <c r="A34" s="149" t="s">
        <v>162</v>
      </c>
      <c r="B34" s="112">
        <v>93</v>
      </c>
      <c r="C34" s="202">
        <v>12</v>
      </c>
      <c r="D34" s="7">
        <f t="shared" si="4"/>
        <v>1.1160000000000001</v>
      </c>
      <c r="E34" s="7"/>
      <c r="F34" s="22">
        <v>41</v>
      </c>
      <c r="G34" s="22">
        <f t="shared" ref="G34:G38" si="5">C34*F34/1000</f>
        <v>0.49199999999999999</v>
      </c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</row>
    <row r="35" spans="1:19" ht="15" customHeight="1" x14ac:dyDescent="0.2">
      <c r="A35" s="149" t="s">
        <v>19</v>
      </c>
      <c r="B35" s="112">
        <v>93</v>
      </c>
      <c r="C35" s="202">
        <v>4</v>
      </c>
      <c r="D35" s="7">
        <f t="shared" si="4"/>
        <v>0.372</v>
      </c>
      <c r="E35" s="7"/>
      <c r="F35" s="22">
        <v>16</v>
      </c>
      <c r="G35" s="22">
        <f t="shared" si="5"/>
        <v>6.4000000000000001E-2</v>
      </c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</row>
    <row r="36" spans="1:19" ht="15" customHeight="1" x14ac:dyDescent="0.2">
      <c r="A36" s="149" t="s">
        <v>38</v>
      </c>
      <c r="B36" s="112">
        <v>93</v>
      </c>
      <c r="C36" s="202">
        <v>1E-3</v>
      </c>
      <c r="D36" s="7">
        <f t="shared" si="4"/>
        <v>9.2999999999999997E-5</v>
      </c>
      <c r="E36" s="7"/>
      <c r="F36" s="22">
        <v>655.5</v>
      </c>
      <c r="G36" s="22">
        <f t="shared" si="5"/>
        <v>6.5549999999999994E-4</v>
      </c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</row>
    <row r="37" spans="1:19" ht="15" customHeight="1" x14ac:dyDescent="0.2">
      <c r="A37" s="149" t="s">
        <v>59</v>
      </c>
      <c r="B37" s="112">
        <v>93</v>
      </c>
      <c r="C37" s="202">
        <v>11</v>
      </c>
      <c r="D37" s="7"/>
      <c r="E37" s="7"/>
      <c r="F37" s="22">
        <v>60.97</v>
      </c>
      <c r="G37" s="22">
        <f t="shared" si="5"/>
        <v>0.67066999999999999</v>
      </c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</row>
    <row r="38" spans="1:19" ht="15" customHeight="1" x14ac:dyDescent="0.2">
      <c r="A38" s="87" t="s">
        <v>41</v>
      </c>
      <c r="B38" s="112">
        <v>93</v>
      </c>
      <c r="C38" s="200">
        <v>5</v>
      </c>
      <c r="D38" s="6">
        <f t="shared" si="4"/>
        <v>0.46500000000000002</v>
      </c>
      <c r="E38" s="6"/>
      <c r="F38" s="22">
        <v>450</v>
      </c>
      <c r="G38" s="22">
        <f t="shared" si="5"/>
        <v>2.25</v>
      </c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</row>
    <row r="39" spans="1:19" ht="15" customHeight="1" x14ac:dyDescent="0.2">
      <c r="A39" s="198" t="s">
        <v>39</v>
      </c>
      <c r="B39" s="112">
        <v>93</v>
      </c>
      <c r="C39" s="199"/>
      <c r="D39" s="35"/>
      <c r="E39" s="35" t="s">
        <v>236</v>
      </c>
      <c r="F39" s="35"/>
      <c r="G39" s="83">
        <f>SUM(G40:G42)</f>
        <v>5.3620000000000001</v>
      </c>
      <c r="H39" s="35">
        <v>23.85</v>
      </c>
      <c r="I39" s="35">
        <v>31.45</v>
      </c>
      <c r="J39" s="35">
        <v>26.28</v>
      </c>
      <c r="K39" s="35">
        <v>224.85</v>
      </c>
      <c r="L39" s="35">
        <v>0.81</v>
      </c>
      <c r="M39" s="35"/>
      <c r="N39" s="35">
        <v>2</v>
      </c>
      <c r="O39" s="35">
        <v>0.7</v>
      </c>
      <c r="P39" s="35">
        <v>92.9</v>
      </c>
      <c r="Q39" s="35">
        <v>230.36</v>
      </c>
      <c r="R39" s="35">
        <v>107</v>
      </c>
      <c r="S39" s="35">
        <v>6.8</v>
      </c>
    </row>
    <row r="40" spans="1:19" s="36" customFormat="1" ht="15" customHeight="1" x14ac:dyDescent="0.2">
      <c r="A40" s="149" t="s">
        <v>40</v>
      </c>
      <c r="B40" s="112">
        <v>93</v>
      </c>
      <c r="C40" s="202">
        <v>77</v>
      </c>
      <c r="D40" s="7">
        <f t="shared" si="4"/>
        <v>7.1609999999999996</v>
      </c>
      <c r="E40" s="7"/>
      <c r="F40" s="22">
        <v>40</v>
      </c>
      <c r="G40" s="22">
        <f>C40*F40/1000</f>
        <v>3.08</v>
      </c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</row>
    <row r="41" spans="1:19" ht="15" customHeight="1" x14ac:dyDescent="0.2">
      <c r="A41" s="149" t="s">
        <v>41</v>
      </c>
      <c r="B41" s="112">
        <v>93</v>
      </c>
      <c r="C41" s="202">
        <v>5</v>
      </c>
      <c r="D41" s="7">
        <f t="shared" si="4"/>
        <v>0.46500000000000002</v>
      </c>
      <c r="E41" s="7"/>
      <c r="F41" s="22">
        <v>450</v>
      </c>
      <c r="G41" s="22">
        <f t="shared" ref="G41:G42" si="6">C41*F41/1000</f>
        <v>2.25</v>
      </c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</row>
    <row r="42" spans="1:19" ht="15" customHeight="1" x14ac:dyDescent="0.2">
      <c r="A42" s="87" t="s">
        <v>19</v>
      </c>
      <c r="B42" s="112">
        <v>93</v>
      </c>
      <c r="C42" s="200">
        <v>2</v>
      </c>
      <c r="D42" s="6">
        <f t="shared" si="4"/>
        <v>0.186</v>
      </c>
      <c r="E42" s="6"/>
      <c r="F42" s="8">
        <v>16</v>
      </c>
      <c r="G42" s="22">
        <f t="shared" si="6"/>
        <v>3.2000000000000001E-2</v>
      </c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</row>
    <row r="43" spans="1:19" ht="27.75" customHeight="1" x14ac:dyDescent="0.2">
      <c r="A43" s="92" t="s">
        <v>73</v>
      </c>
      <c r="B43" s="112">
        <v>93</v>
      </c>
      <c r="C43" s="204"/>
      <c r="D43" s="102">
        <f t="shared" si="4"/>
        <v>0</v>
      </c>
      <c r="E43" s="103">
        <v>200</v>
      </c>
      <c r="F43" s="103"/>
      <c r="G43" s="104">
        <f>SUM(G44:G45)</f>
        <v>2.66</v>
      </c>
      <c r="H43" s="104">
        <v>1.1599999999999999</v>
      </c>
      <c r="I43" s="104">
        <v>0.3</v>
      </c>
      <c r="J43" s="104">
        <v>47.26</v>
      </c>
      <c r="K43" s="104">
        <v>196.38</v>
      </c>
      <c r="L43" s="104">
        <v>0.02</v>
      </c>
      <c r="M43" s="104">
        <v>0.8</v>
      </c>
      <c r="N43" s="104"/>
      <c r="O43" s="104">
        <v>0.2</v>
      </c>
      <c r="P43" s="104">
        <v>32.479999999999997</v>
      </c>
      <c r="Q43" s="104">
        <v>23.44</v>
      </c>
      <c r="R43" s="104">
        <v>33</v>
      </c>
      <c r="S43" s="104">
        <v>0.96</v>
      </c>
    </row>
    <row r="44" spans="1:19" s="36" customFormat="1" ht="15" customHeight="1" x14ac:dyDescent="0.2">
      <c r="A44" s="149" t="s">
        <v>77</v>
      </c>
      <c r="B44" s="112">
        <v>93</v>
      </c>
      <c r="C44" s="202">
        <v>20</v>
      </c>
      <c r="D44" s="22">
        <f t="shared" si="4"/>
        <v>1.86</v>
      </c>
      <c r="E44" s="7"/>
      <c r="F44" s="22">
        <v>83</v>
      </c>
      <c r="G44" s="22">
        <f>C44*F44/1000</f>
        <v>1.66</v>
      </c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</row>
    <row r="45" spans="1:19" ht="15" customHeight="1" x14ac:dyDescent="0.2">
      <c r="A45" s="87" t="s">
        <v>22</v>
      </c>
      <c r="B45" s="112">
        <v>93</v>
      </c>
      <c r="C45" s="200">
        <v>20</v>
      </c>
      <c r="D45" s="8">
        <f t="shared" si="4"/>
        <v>1.86</v>
      </c>
      <c r="E45" s="6"/>
      <c r="F45" s="22">
        <v>50</v>
      </c>
      <c r="G45" s="22">
        <f t="shared" ref="G45" si="7">C45*F45/1000</f>
        <v>1</v>
      </c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</row>
    <row r="46" spans="1:19" s="36" customFormat="1" x14ac:dyDescent="0.2">
      <c r="A46" s="198" t="s">
        <v>44</v>
      </c>
      <c r="B46" s="112">
        <v>93</v>
      </c>
      <c r="C46" s="199"/>
      <c r="D46" s="35"/>
      <c r="E46" s="35">
        <v>60</v>
      </c>
      <c r="F46" s="35"/>
      <c r="G46" s="104">
        <f>SUM(G47)</f>
        <v>2.46</v>
      </c>
      <c r="H46" s="35">
        <v>8.4600000000000009</v>
      </c>
      <c r="I46" s="35">
        <v>2.5099999999999998</v>
      </c>
      <c r="J46" s="35">
        <v>44.33</v>
      </c>
      <c r="K46" s="35">
        <v>186</v>
      </c>
      <c r="L46" s="114">
        <v>0.04</v>
      </c>
      <c r="M46" s="114"/>
      <c r="N46" s="114"/>
      <c r="O46" s="114">
        <v>0.36</v>
      </c>
      <c r="P46" s="114">
        <v>9.1999999999999993</v>
      </c>
      <c r="Q46" s="114">
        <v>42.4</v>
      </c>
      <c r="R46" s="114">
        <v>10</v>
      </c>
      <c r="S46" s="114">
        <v>1.24</v>
      </c>
    </row>
    <row r="47" spans="1:19" x14ac:dyDescent="0.2">
      <c r="A47" s="149" t="s">
        <v>43</v>
      </c>
      <c r="B47" s="112">
        <v>93</v>
      </c>
      <c r="C47" s="202">
        <v>60</v>
      </c>
      <c r="D47" s="7">
        <f t="shared" si="4"/>
        <v>5.58</v>
      </c>
      <c r="E47" s="7"/>
      <c r="F47" s="22">
        <v>41</v>
      </c>
      <c r="G47" s="22">
        <f>C47*F47/1000</f>
        <v>2.46</v>
      </c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</row>
    <row r="48" spans="1:19" ht="15" customHeight="1" x14ac:dyDescent="0.2">
      <c r="A48" s="265"/>
      <c r="B48" s="266"/>
      <c r="C48" s="267"/>
      <c r="D48" s="267"/>
      <c r="E48" s="267"/>
      <c r="F48" s="267"/>
      <c r="G48" s="268"/>
      <c r="H48" s="15">
        <f>SUM(H23:H47)</f>
        <v>53.58</v>
      </c>
      <c r="I48" s="15">
        <f>SUM(I23:I47)</f>
        <v>94.19</v>
      </c>
      <c r="J48" s="15">
        <f>SUM(J23:J47)</f>
        <v>164.69</v>
      </c>
      <c r="K48" s="15">
        <f>SUM(K23:K47)</f>
        <v>907.23</v>
      </c>
      <c r="L48" s="15">
        <f>SUM(L23:L23:L32:L47)</f>
        <v>1.1900000000000002</v>
      </c>
      <c r="M48" s="15">
        <f>SUM(M23:M23:M32:M47)</f>
        <v>16.2</v>
      </c>
      <c r="N48" s="15">
        <f>SUM(N23:N23:N32:N47)</f>
        <v>22</v>
      </c>
      <c r="O48" s="15">
        <f>SUM(O23:O23:O32:O47)</f>
        <v>3.9899999999999998</v>
      </c>
      <c r="P48" s="15">
        <f>SUM(P23:P23:P32:P47)</f>
        <v>181.67</v>
      </c>
      <c r="Q48" s="15">
        <f>SUM(Q23:Q23:Q32:Q47)</f>
        <v>433.5</v>
      </c>
      <c r="R48" s="15">
        <f>SUM(R23:R23:R32:R47)</f>
        <v>214.09</v>
      </c>
      <c r="S48" s="15">
        <f>SUM(S23:S23:S32:S47)</f>
        <v>13.750000000000002</v>
      </c>
    </row>
    <row r="49" spans="1:19" s="138" customFormat="1" ht="15" customHeight="1" x14ac:dyDescent="0.25">
      <c r="A49" s="145" t="s">
        <v>13</v>
      </c>
      <c r="B49" s="146">
        <v>93</v>
      </c>
      <c r="C49" s="141"/>
      <c r="D49" s="147"/>
      <c r="E49" s="141"/>
      <c r="F49" s="141"/>
      <c r="G49" s="141"/>
      <c r="H49" s="141"/>
      <c r="I49" s="141"/>
      <c r="J49" s="141"/>
      <c r="K49" s="142"/>
      <c r="L49" s="142"/>
      <c r="M49" s="142"/>
      <c r="N49" s="142"/>
      <c r="O49" s="142"/>
      <c r="P49" s="142"/>
      <c r="Q49" s="142"/>
      <c r="R49" s="142"/>
      <c r="S49" s="142"/>
    </row>
    <row r="50" spans="1:19" s="138" customFormat="1" ht="15" customHeight="1" x14ac:dyDescent="0.2">
      <c r="A50" s="38" t="s">
        <v>101</v>
      </c>
      <c r="B50" s="39">
        <v>93</v>
      </c>
      <c r="C50" s="40"/>
      <c r="D50" s="40"/>
      <c r="E50" s="40">
        <v>180</v>
      </c>
      <c r="F50" s="40"/>
      <c r="G50" s="104">
        <f>SUM(G51)</f>
        <v>9.4381000000000004</v>
      </c>
      <c r="H50" s="40">
        <v>0.72</v>
      </c>
      <c r="I50" s="40">
        <v>0</v>
      </c>
      <c r="J50" s="40">
        <v>20.34</v>
      </c>
      <c r="K50" s="40">
        <v>83</v>
      </c>
      <c r="L50" s="40">
        <v>0.02</v>
      </c>
      <c r="M50" s="40">
        <v>7.5</v>
      </c>
      <c r="N50" s="40"/>
      <c r="O50" s="40">
        <v>0.15</v>
      </c>
      <c r="P50" s="40">
        <v>28.8</v>
      </c>
      <c r="Q50" s="40">
        <v>19.8</v>
      </c>
      <c r="R50" s="40">
        <v>6.75</v>
      </c>
      <c r="S50" s="40">
        <v>1.65</v>
      </c>
    </row>
    <row r="51" spans="1:19" s="138" customFormat="1" ht="15" customHeight="1" x14ac:dyDescent="0.2">
      <c r="A51" s="11" t="s">
        <v>101</v>
      </c>
      <c r="B51" s="39">
        <v>93</v>
      </c>
      <c r="C51" s="12">
        <v>139</v>
      </c>
      <c r="D51" s="7">
        <f t="shared" ref="D51" si="8">B51*C51/1000</f>
        <v>12.927</v>
      </c>
      <c r="E51" s="7"/>
      <c r="F51" s="22">
        <v>67.900000000000006</v>
      </c>
      <c r="G51" s="22">
        <f>C51*F51/1000</f>
        <v>9.4381000000000004</v>
      </c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</row>
    <row r="52" spans="1:19" s="138" customFormat="1" ht="28.5" customHeight="1" x14ac:dyDescent="0.2">
      <c r="A52" s="92" t="s">
        <v>294</v>
      </c>
      <c r="B52" s="39">
        <v>93</v>
      </c>
      <c r="C52" s="201"/>
      <c r="D52" s="103"/>
      <c r="E52" s="103">
        <v>100</v>
      </c>
      <c r="F52" s="103"/>
      <c r="G52" s="104">
        <f>SUM(G53:G55)</f>
        <v>2.8707999999999996</v>
      </c>
      <c r="H52" s="103">
        <v>0.8</v>
      </c>
      <c r="I52" s="103">
        <v>8</v>
      </c>
      <c r="J52" s="103">
        <v>4.0999999999999996</v>
      </c>
      <c r="K52" s="103">
        <v>61.42</v>
      </c>
      <c r="L52" s="103">
        <v>0.05</v>
      </c>
      <c r="M52" s="103">
        <v>6.95</v>
      </c>
      <c r="N52" s="103"/>
      <c r="O52" s="103">
        <v>2.4900000000000002</v>
      </c>
      <c r="P52" s="103">
        <v>19.32</v>
      </c>
      <c r="Q52" s="103">
        <v>39.57</v>
      </c>
      <c r="R52" s="103">
        <v>24</v>
      </c>
      <c r="S52" s="103">
        <v>1.32</v>
      </c>
    </row>
    <row r="53" spans="1:19" s="138" customFormat="1" ht="15" customHeight="1" x14ac:dyDescent="0.2">
      <c r="A53" s="149" t="s">
        <v>28</v>
      </c>
      <c r="B53" s="39">
        <v>93</v>
      </c>
      <c r="C53" s="202">
        <v>117</v>
      </c>
      <c r="D53" s="7">
        <f t="shared" ref="D53:D55" si="9">B53*C53/1000</f>
        <v>10.881</v>
      </c>
      <c r="E53" s="7"/>
      <c r="F53" s="22">
        <v>22.4</v>
      </c>
      <c r="G53" s="22">
        <f t="shared" ref="G53:G55" si="10">C53*F53/1000</f>
        <v>2.6207999999999996</v>
      </c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</row>
    <row r="54" spans="1:19" s="138" customFormat="1" ht="15" customHeight="1" x14ac:dyDescent="0.2">
      <c r="A54" s="149" t="s">
        <v>295</v>
      </c>
      <c r="B54" s="39">
        <v>93</v>
      </c>
      <c r="C54" s="202">
        <v>7</v>
      </c>
      <c r="D54" s="7">
        <f t="shared" si="9"/>
        <v>0.65100000000000002</v>
      </c>
      <c r="E54" s="7"/>
      <c r="F54" s="22">
        <v>245</v>
      </c>
      <c r="G54" s="22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</row>
    <row r="55" spans="1:19" s="138" customFormat="1" ht="15" customHeight="1" x14ac:dyDescent="0.2">
      <c r="A55" s="149" t="s">
        <v>22</v>
      </c>
      <c r="B55" s="39">
        <v>93</v>
      </c>
      <c r="C55" s="202">
        <v>5</v>
      </c>
      <c r="D55" s="7">
        <f t="shared" si="9"/>
        <v>0.46500000000000002</v>
      </c>
      <c r="E55" s="7"/>
      <c r="F55" s="22">
        <v>50</v>
      </c>
      <c r="G55" s="22">
        <f t="shared" si="10"/>
        <v>0.25</v>
      </c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</row>
    <row r="56" spans="1:19" s="36" customFormat="1" ht="15" customHeight="1" x14ac:dyDescent="0.2">
      <c r="A56" s="92" t="s">
        <v>89</v>
      </c>
      <c r="B56" s="39">
        <v>93</v>
      </c>
      <c r="C56" s="94"/>
      <c r="D56" s="95"/>
      <c r="E56" s="96">
        <v>200</v>
      </c>
      <c r="F56" s="96"/>
      <c r="G56" s="104">
        <f>SUM(G57)</f>
        <v>12.86467</v>
      </c>
      <c r="H56" s="95">
        <v>1.53</v>
      </c>
      <c r="I56" s="95">
        <v>0.34</v>
      </c>
      <c r="J56" s="95">
        <v>13.77</v>
      </c>
      <c r="K56" s="97">
        <v>61.2</v>
      </c>
      <c r="L56" s="97">
        <v>0.08</v>
      </c>
      <c r="M56" s="97">
        <v>2.6</v>
      </c>
      <c r="N56" s="97">
        <v>40</v>
      </c>
      <c r="O56" s="97"/>
      <c r="P56" s="97">
        <v>240</v>
      </c>
      <c r="Q56" s="97">
        <v>180</v>
      </c>
      <c r="R56" s="97">
        <v>28</v>
      </c>
      <c r="S56" s="97">
        <v>0.2</v>
      </c>
    </row>
    <row r="57" spans="1:19" ht="15" customHeight="1" x14ac:dyDescent="0.2">
      <c r="A57" s="13" t="s">
        <v>89</v>
      </c>
      <c r="B57" s="39">
        <v>93</v>
      </c>
      <c r="C57" s="195">
        <v>211</v>
      </c>
      <c r="D57" s="53">
        <f>C57*B57/1000</f>
        <v>19.623000000000001</v>
      </c>
      <c r="E57" s="14"/>
      <c r="F57" s="14">
        <v>60.97</v>
      </c>
      <c r="G57" s="8">
        <f>C57*F57/1000</f>
        <v>12.86467</v>
      </c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</row>
    <row r="58" spans="1:19" s="41" customFormat="1" ht="15" customHeight="1" x14ac:dyDescent="0.2">
      <c r="A58" s="265"/>
      <c r="B58" s="267"/>
      <c r="C58" s="267"/>
      <c r="D58" s="267"/>
      <c r="E58" s="267"/>
      <c r="F58" s="267"/>
      <c r="G58" s="268"/>
      <c r="H58" s="15">
        <f>SUM(H50:H56)</f>
        <v>3.05</v>
      </c>
      <c r="I58" s="15">
        <f t="shared" ref="I58:S58" si="11">SUM(I50:I56)</f>
        <v>8.34</v>
      </c>
      <c r="J58" s="15">
        <f t="shared" si="11"/>
        <v>38.209999999999994</v>
      </c>
      <c r="K58" s="15">
        <f t="shared" si="11"/>
        <v>205.62</v>
      </c>
      <c r="L58" s="15">
        <f t="shared" si="11"/>
        <v>0.15000000000000002</v>
      </c>
      <c r="M58" s="15">
        <f t="shared" si="11"/>
        <v>17.05</v>
      </c>
      <c r="N58" s="15">
        <f t="shared" si="11"/>
        <v>40</v>
      </c>
      <c r="O58" s="15">
        <f t="shared" si="11"/>
        <v>2.64</v>
      </c>
      <c r="P58" s="15">
        <f t="shared" si="11"/>
        <v>288.12</v>
      </c>
      <c r="Q58" s="15">
        <f t="shared" si="11"/>
        <v>239.37</v>
      </c>
      <c r="R58" s="15">
        <f t="shared" si="11"/>
        <v>58.75</v>
      </c>
      <c r="S58" s="15">
        <f t="shared" si="11"/>
        <v>3.17</v>
      </c>
    </row>
    <row r="59" spans="1:19" ht="15" customHeight="1" x14ac:dyDescent="0.2">
      <c r="F59" s="44" t="s">
        <v>47</v>
      </c>
      <c r="G59" s="50">
        <f>SUM(E61*E62)</f>
        <v>8749.9306215000015</v>
      </c>
      <c r="H59" s="50">
        <f t="shared" ref="H59:S59" si="12">H21+H48+H58</f>
        <v>78.73</v>
      </c>
      <c r="I59" s="50">
        <f t="shared" si="12"/>
        <v>112.37</v>
      </c>
      <c r="J59" s="50">
        <f t="shared" si="12"/>
        <v>280.32</v>
      </c>
      <c r="K59" s="50">
        <f t="shared" si="12"/>
        <v>1778.71</v>
      </c>
      <c r="L59" s="50">
        <f t="shared" si="12"/>
        <v>1.4300000000000002</v>
      </c>
      <c r="M59" s="50">
        <f t="shared" si="12"/>
        <v>33.42</v>
      </c>
      <c r="N59" s="50">
        <f t="shared" si="12"/>
        <v>114</v>
      </c>
      <c r="O59" s="50">
        <f t="shared" si="12"/>
        <v>8.94</v>
      </c>
      <c r="P59" s="50">
        <f t="shared" si="12"/>
        <v>693.99</v>
      </c>
      <c r="Q59" s="50">
        <f t="shared" si="12"/>
        <v>899.37</v>
      </c>
      <c r="R59" s="50">
        <f t="shared" si="12"/>
        <v>295.34000000000003</v>
      </c>
      <c r="S59" s="50">
        <f t="shared" si="12"/>
        <v>20.22</v>
      </c>
    </row>
    <row r="60" spans="1:19" ht="15" customHeight="1" x14ac:dyDescent="0.2"/>
    <row r="61" spans="1:19" ht="15" customHeight="1" x14ac:dyDescent="0.2">
      <c r="A61" s="2" t="s">
        <v>48</v>
      </c>
      <c r="E61" s="177">
        <v>93</v>
      </c>
      <c r="F61" s="2" t="s">
        <v>49</v>
      </c>
    </row>
    <row r="62" spans="1:19" ht="15" customHeight="1" x14ac:dyDescent="0.2">
      <c r="A62" s="2" t="s">
        <v>50</v>
      </c>
      <c r="E62" s="176">
        <f>SUM(G9+G11+G15+G19+G23+G32+G39+G43+G46+G50+G52+G56)</f>
        <v>94.085275500000009</v>
      </c>
      <c r="F62" s="2" t="s">
        <v>51</v>
      </c>
    </row>
    <row r="63" spans="1:19" ht="15" customHeight="1" x14ac:dyDescent="0.2"/>
    <row r="64" spans="1:19" ht="15" customHeight="1" x14ac:dyDescent="0.2">
      <c r="A64" s="2" t="s">
        <v>271</v>
      </c>
      <c r="B64" s="3" t="s">
        <v>272</v>
      </c>
      <c r="E64" s="2" t="s">
        <v>52</v>
      </c>
      <c r="H64" s="3"/>
      <c r="I64" s="2" t="s">
        <v>53</v>
      </c>
    </row>
    <row r="65" ht="15" customHeight="1" x14ac:dyDescent="0.2"/>
  </sheetData>
  <mergeCells count="9">
    <mergeCell ref="A21:G21"/>
    <mergeCell ref="A48:G48"/>
    <mergeCell ref="A58:G58"/>
    <mergeCell ref="H5:K5"/>
    <mergeCell ref="A1:B1"/>
    <mergeCell ref="A2:B2"/>
    <mergeCell ref="A3:B3"/>
    <mergeCell ref="A4:B4"/>
    <mergeCell ref="C4:G5"/>
  </mergeCells>
  <pageMargins left="0.59055118110236227" right="0.39370078740157483" top="0.39370078740157483" bottom="0.39370078740157483" header="0.31496062992125984" footer="0.31496062992125984"/>
  <pageSetup paperSize="9" scale="4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9"/>
  <sheetViews>
    <sheetView view="pageBreakPreview" topLeftCell="A17" zoomScale="84" zoomScaleNormal="110" zoomScaleSheetLayoutView="84" workbookViewId="0">
      <selection activeCell="E56" sqref="E56"/>
    </sheetView>
  </sheetViews>
  <sheetFormatPr defaultColWidth="8.85546875" defaultRowHeight="12.75" x14ac:dyDescent="0.2"/>
  <cols>
    <col min="1" max="1" width="19.140625" style="2" bestFit="1" customWidth="1"/>
    <col min="2" max="2" width="17.140625" style="2" customWidth="1"/>
    <col min="3" max="4" width="9.7109375" style="2" customWidth="1"/>
    <col min="5" max="5" width="13" style="2" customWidth="1"/>
    <col min="6" max="6" width="9.7109375" style="2" customWidth="1"/>
    <col min="7" max="7" width="11.5703125" style="2" customWidth="1"/>
    <col min="8" max="11" width="9.7109375" style="2" customWidth="1"/>
    <col min="12" max="16" width="8.85546875" style="2"/>
    <col min="17" max="17" width="9" style="2" bestFit="1" customWidth="1"/>
    <col min="18" max="16384" width="8.85546875" style="2"/>
  </cols>
  <sheetData>
    <row r="1" spans="1:19" ht="15" customHeight="1" x14ac:dyDescent="0.2">
      <c r="A1" s="270" t="s">
        <v>147</v>
      </c>
      <c r="B1" s="270"/>
    </row>
    <row r="2" spans="1:19" x14ac:dyDescent="0.2">
      <c r="A2" s="271" t="s">
        <v>14</v>
      </c>
      <c r="B2" s="271"/>
    </row>
    <row r="3" spans="1:19" ht="15" customHeight="1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19.5" x14ac:dyDescent="0.25">
      <c r="C5" s="272"/>
      <c r="D5" s="272"/>
      <c r="E5" s="272"/>
      <c r="F5" s="272"/>
      <c r="G5" s="272"/>
      <c r="H5" s="269" t="s">
        <v>82</v>
      </c>
      <c r="I5" s="269"/>
      <c r="J5" s="269"/>
      <c r="K5" s="269"/>
    </row>
    <row r="6" spans="1:19" ht="15" customHeight="1" x14ac:dyDescent="0.2">
      <c r="E6" s="2" t="s">
        <v>202</v>
      </c>
    </row>
    <row r="7" spans="1:19" s="1" customFormat="1" ht="43.9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s="138" customFormat="1" ht="15" customHeight="1" x14ac:dyDescent="0.25">
      <c r="A8" s="134" t="s">
        <v>11</v>
      </c>
      <c r="B8" s="135">
        <v>156</v>
      </c>
      <c r="C8" s="136"/>
      <c r="D8" s="136"/>
      <c r="E8" s="136"/>
      <c r="F8" s="136"/>
      <c r="G8" s="136"/>
      <c r="H8" s="136"/>
      <c r="I8" s="136"/>
      <c r="J8" s="136"/>
      <c r="K8" s="137"/>
      <c r="L8" s="137"/>
      <c r="M8" s="137"/>
      <c r="N8" s="137"/>
      <c r="O8" s="137"/>
      <c r="P8" s="137"/>
      <c r="Q8" s="137"/>
      <c r="R8" s="137"/>
      <c r="S8" s="137"/>
    </row>
    <row r="9" spans="1:19" s="36" customFormat="1" ht="15" customHeight="1" x14ac:dyDescent="0.2">
      <c r="A9" s="198" t="s">
        <v>156</v>
      </c>
      <c r="B9" s="34">
        <v>156</v>
      </c>
      <c r="C9" s="199"/>
      <c r="D9" s="35"/>
      <c r="E9" s="35">
        <v>30</v>
      </c>
      <c r="F9" s="83"/>
      <c r="G9" s="83">
        <f>G10</f>
        <v>18.585279999999997</v>
      </c>
      <c r="H9" s="83">
        <v>5.2</v>
      </c>
      <c r="I9" s="83">
        <v>5.3</v>
      </c>
      <c r="J9" s="83">
        <v>0.7</v>
      </c>
      <c r="K9" s="83">
        <v>107.49</v>
      </c>
      <c r="L9" s="83">
        <v>0.01</v>
      </c>
      <c r="M9" s="83">
        <v>0.14000000000000001</v>
      </c>
      <c r="N9" s="83">
        <v>52</v>
      </c>
      <c r="O9" s="83">
        <v>0.1</v>
      </c>
      <c r="P9" s="83">
        <v>200</v>
      </c>
      <c r="Q9" s="83">
        <v>180</v>
      </c>
      <c r="R9" s="83">
        <v>7</v>
      </c>
      <c r="S9" s="83">
        <v>0.2</v>
      </c>
    </row>
    <row r="10" spans="1:19" s="36" customFormat="1" ht="15" customHeight="1" x14ac:dyDescent="0.2">
      <c r="A10" s="87" t="s">
        <v>156</v>
      </c>
      <c r="B10" s="34">
        <v>156</v>
      </c>
      <c r="C10" s="200">
        <v>32</v>
      </c>
      <c r="D10" s="8">
        <f>B10*C10/1000</f>
        <v>4.992</v>
      </c>
      <c r="E10" s="6"/>
      <c r="F10" s="8">
        <v>580.79</v>
      </c>
      <c r="G10" s="8">
        <f>C10*F10/1000</f>
        <v>18.585279999999997</v>
      </c>
      <c r="H10" s="184"/>
      <c r="I10" s="184"/>
      <c r="J10" s="184"/>
      <c r="K10" s="184"/>
      <c r="L10" s="184"/>
      <c r="M10" s="184"/>
      <c r="N10" s="184"/>
      <c r="O10" s="184"/>
      <c r="P10" s="184"/>
      <c r="Q10" s="184"/>
      <c r="R10" s="184"/>
      <c r="S10" s="184"/>
    </row>
    <row r="11" spans="1:19" s="105" customFormat="1" ht="25.5" x14ac:dyDescent="0.2">
      <c r="A11" s="92" t="s">
        <v>187</v>
      </c>
      <c r="B11" s="34">
        <v>156</v>
      </c>
      <c r="C11" s="201"/>
      <c r="D11" s="103"/>
      <c r="E11" s="103">
        <v>150</v>
      </c>
      <c r="F11" s="103"/>
      <c r="G11" s="104">
        <f>SUM(G12:G14)</f>
        <v>4.5184999999999995</v>
      </c>
      <c r="H11" s="103">
        <v>5.0999999999999996</v>
      </c>
      <c r="I11" s="103">
        <v>0.93</v>
      </c>
      <c r="J11" s="103">
        <v>25.2</v>
      </c>
      <c r="K11" s="104">
        <v>201.9</v>
      </c>
      <c r="L11" s="104">
        <v>0.06</v>
      </c>
      <c r="M11" s="104"/>
      <c r="N11" s="104"/>
      <c r="O11" s="104">
        <v>1.95</v>
      </c>
      <c r="P11" s="104">
        <v>8.5</v>
      </c>
      <c r="Q11" s="104">
        <v>26.3</v>
      </c>
      <c r="R11" s="104">
        <v>7.5</v>
      </c>
      <c r="S11" s="104">
        <v>0.75</v>
      </c>
    </row>
    <row r="12" spans="1:19" ht="31.5" customHeight="1" x14ac:dyDescent="0.2">
      <c r="A12" s="149" t="s">
        <v>144</v>
      </c>
      <c r="B12" s="34">
        <v>156</v>
      </c>
      <c r="C12" s="202">
        <v>53</v>
      </c>
      <c r="D12" s="7">
        <f>B12*C12/1000</f>
        <v>8.2680000000000007</v>
      </c>
      <c r="E12" s="7"/>
      <c r="F12" s="22">
        <v>42.5</v>
      </c>
      <c r="G12" s="8">
        <f>C12*F12/1000</f>
        <v>2.2524999999999999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</row>
    <row r="13" spans="1:19" ht="15" customHeight="1" x14ac:dyDescent="0.2">
      <c r="A13" s="87" t="s">
        <v>41</v>
      </c>
      <c r="B13" s="34">
        <v>156</v>
      </c>
      <c r="C13" s="200">
        <v>5</v>
      </c>
      <c r="D13" s="8">
        <f>B13*C13/1000</f>
        <v>0.78</v>
      </c>
      <c r="E13" s="6"/>
      <c r="F13" s="8">
        <v>450</v>
      </c>
      <c r="G13" s="8">
        <f t="shared" ref="G13:G14" si="0">C13*F13/1000</f>
        <v>2.25</v>
      </c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</row>
    <row r="14" spans="1:19" ht="15" customHeight="1" x14ac:dyDescent="0.2">
      <c r="A14" s="10" t="s">
        <v>19</v>
      </c>
      <c r="B14" s="34">
        <v>156</v>
      </c>
      <c r="C14" s="9">
        <v>1</v>
      </c>
      <c r="D14" s="6">
        <f t="shared" ref="D14:D18" si="1">B14*C14/1000</f>
        <v>0.156</v>
      </c>
      <c r="E14" s="6"/>
      <c r="F14" s="8">
        <v>16</v>
      </c>
      <c r="G14" s="8">
        <f t="shared" si="0"/>
        <v>1.6E-2</v>
      </c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</row>
    <row r="15" spans="1:19" s="105" customFormat="1" ht="27.75" customHeight="1" x14ac:dyDescent="0.2">
      <c r="A15" s="92" t="s">
        <v>265</v>
      </c>
      <c r="B15" s="34">
        <v>156</v>
      </c>
      <c r="C15" s="204"/>
      <c r="D15" s="103"/>
      <c r="E15" s="103" t="s">
        <v>23</v>
      </c>
      <c r="F15" s="103"/>
      <c r="G15" s="104">
        <f>SUM(G16:G18)</f>
        <v>2.4960200000000001</v>
      </c>
      <c r="H15" s="103">
        <v>0.53</v>
      </c>
      <c r="I15" s="103"/>
      <c r="J15" s="103">
        <v>9.6</v>
      </c>
      <c r="K15" s="104">
        <v>41.6</v>
      </c>
      <c r="L15" s="104"/>
      <c r="M15" s="104">
        <v>2.13</v>
      </c>
      <c r="N15" s="104"/>
      <c r="O15" s="104"/>
      <c r="P15" s="104">
        <v>15.33</v>
      </c>
      <c r="Q15" s="104">
        <v>23.2</v>
      </c>
      <c r="R15" s="104">
        <v>12.27</v>
      </c>
      <c r="S15" s="104">
        <v>2.13</v>
      </c>
    </row>
    <row r="16" spans="1:19" ht="15" customHeight="1" x14ac:dyDescent="0.2">
      <c r="A16" s="149" t="s">
        <v>21</v>
      </c>
      <c r="B16" s="34">
        <v>156</v>
      </c>
      <c r="C16" s="202">
        <v>2</v>
      </c>
      <c r="D16" s="7">
        <f t="shared" si="1"/>
        <v>0.312</v>
      </c>
      <c r="E16" s="7"/>
      <c r="F16" s="22">
        <v>275</v>
      </c>
      <c r="G16" s="22">
        <f>C16*F16/1000</f>
        <v>0.55000000000000004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</row>
    <row r="17" spans="1:19" ht="15" customHeight="1" x14ac:dyDescent="0.2">
      <c r="A17" s="149" t="s">
        <v>266</v>
      </c>
      <c r="B17" s="34">
        <v>156</v>
      </c>
      <c r="C17" s="202">
        <v>7</v>
      </c>
      <c r="D17" s="7">
        <f t="shared" si="1"/>
        <v>1.0920000000000001</v>
      </c>
      <c r="E17" s="7"/>
      <c r="F17" s="22">
        <v>170.86</v>
      </c>
      <c r="G17" s="22">
        <f>C17*F17/1000</f>
        <v>1.1960200000000001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</row>
    <row r="18" spans="1:19" ht="15" customHeight="1" x14ac:dyDescent="0.2">
      <c r="A18" s="87" t="s">
        <v>22</v>
      </c>
      <c r="B18" s="34">
        <v>156</v>
      </c>
      <c r="C18" s="200">
        <v>15</v>
      </c>
      <c r="D18" s="6">
        <f t="shared" si="1"/>
        <v>2.34</v>
      </c>
      <c r="E18" s="6"/>
      <c r="F18" s="8">
        <v>50</v>
      </c>
      <c r="G18" s="22">
        <f>C18*F18/1000</f>
        <v>0.75</v>
      </c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</row>
    <row r="19" spans="1:19" s="105" customFormat="1" ht="15" customHeight="1" x14ac:dyDescent="0.2">
      <c r="A19" s="92" t="s">
        <v>143</v>
      </c>
      <c r="B19" s="34">
        <v>156</v>
      </c>
      <c r="C19" s="204"/>
      <c r="D19" s="103"/>
      <c r="E19" s="103">
        <v>120</v>
      </c>
      <c r="F19" s="103"/>
      <c r="G19" s="104">
        <f>SUM(G20)</f>
        <v>4.92</v>
      </c>
      <c r="H19" s="103">
        <v>11.85</v>
      </c>
      <c r="I19" s="103">
        <v>1.5</v>
      </c>
      <c r="J19" s="103">
        <v>3.15</v>
      </c>
      <c r="K19" s="104">
        <v>350.7</v>
      </c>
      <c r="L19" s="104">
        <v>0.15</v>
      </c>
      <c r="M19" s="104"/>
      <c r="N19" s="104"/>
      <c r="O19" s="104">
        <v>1.95</v>
      </c>
      <c r="P19" s="104">
        <v>34.5</v>
      </c>
      <c r="Q19" s="104">
        <v>130.5</v>
      </c>
      <c r="R19" s="104">
        <v>49.5</v>
      </c>
      <c r="S19" s="104">
        <v>1.65</v>
      </c>
    </row>
    <row r="20" spans="1:19" ht="15" customHeight="1" x14ac:dyDescent="0.2">
      <c r="A20" s="87" t="s">
        <v>143</v>
      </c>
      <c r="B20" s="34">
        <v>156</v>
      </c>
      <c r="C20" s="200">
        <v>120</v>
      </c>
      <c r="D20" s="6">
        <f>B20*C20/1000</f>
        <v>18.72</v>
      </c>
      <c r="E20" s="6"/>
      <c r="F20" s="8">
        <v>41</v>
      </c>
      <c r="G20" s="22">
        <f>C20*F20/1000</f>
        <v>4.92</v>
      </c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</row>
    <row r="21" spans="1:19" ht="15" customHeight="1" x14ac:dyDescent="0.2">
      <c r="A21" s="265"/>
      <c r="B21" s="266"/>
      <c r="C21" s="267"/>
      <c r="D21" s="267"/>
      <c r="E21" s="267"/>
      <c r="F21" s="267"/>
      <c r="G21" s="268"/>
      <c r="H21" s="32">
        <f>SUM(H9:H20)</f>
        <v>22.68</v>
      </c>
      <c r="I21" s="32">
        <f>SUM(I9:I20)</f>
        <v>7.7299999999999995</v>
      </c>
      <c r="J21" s="32">
        <f>SUM(J9:J20)</f>
        <v>38.65</v>
      </c>
      <c r="K21" s="32">
        <f>SUM(K9:K20)</f>
        <v>701.69</v>
      </c>
      <c r="L21" s="32">
        <f>SUM(L9:L11:L19)</f>
        <v>0.21999999999999997</v>
      </c>
      <c r="M21" s="32">
        <f>SUM(M9:M11:M19)</f>
        <v>2.27</v>
      </c>
      <c r="N21" s="32">
        <f>SUM(N9:N11:N19)</f>
        <v>52</v>
      </c>
      <c r="O21" s="32">
        <f>SUM(O9:O11:O19)</f>
        <v>4</v>
      </c>
      <c r="P21" s="32">
        <f>SUM(P9:P11:P19)</f>
        <v>258.33000000000004</v>
      </c>
      <c r="Q21" s="32">
        <f>SUM(Q9:Q11:Q19)</f>
        <v>360</v>
      </c>
      <c r="R21" s="32">
        <f>SUM(R9:R11:R19)</f>
        <v>76.27</v>
      </c>
      <c r="S21" s="32">
        <f>SUM(S9:S11:S19)</f>
        <v>4.7300000000000004</v>
      </c>
    </row>
    <row r="22" spans="1:19" s="138" customFormat="1" ht="15" customHeight="1" x14ac:dyDescent="0.25">
      <c r="A22" s="134" t="s">
        <v>12</v>
      </c>
      <c r="B22" s="140">
        <v>156</v>
      </c>
      <c r="C22" s="136"/>
      <c r="D22" s="136"/>
      <c r="E22" s="136"/>
      <c r="F22" s="136"/>
      <c r="G22" s="136"/>
      <c r="H22" s="136"/>
      <c r="I22" s="136"/>
      <c r="J22" s="136"/>
      <c r="K22" s="137"/>
      <c r="L22" s="137"/>
      <c r="M22" s="137"/>
      <c r="N22" s="137"/>
      <c r="O22" s="137"/>
      <c r="P22" s="137"/>
      <c r="Q22" s="137"/>
      <c r="R22" s="137"/>
      <c r="S22" s="137"/>
    </row>
    <row r="23" spans="1:19" s="105" customFormat="1" ht="25.5" x14ac:dyDescent="0.25">
      <c r="A23" s="92" t="s">
        <v>294</v>
      </c>
      <c r="B23" s="112">
        <v>156</v>
      </c>
      <c r="C23" s="201"/>
      <c r="D23" s="103"/>
      <c r="E23" s="103">
        <v>100</v>
      </c>
      <c r="F23" s="103"/>
      <c r="G23" s="104">
        <f>SUM(G24:G26)</f>
        <v>4.5857999999999999</v>
      </c>
      <c r="H23" s="103">
        <v>0.65</v>
      </c>
      <c r="I23" s="103">
        <v>3.91</v>
      </c>
      <c r="J23" s="103">
        <v>5.56</v>
      </c>
      <c r="K23" s="103">
        <v>61.42</v>
      </c>
      <c r="L23" s="103">
        <v>0.04</v>
      </c>
      <c r="M23" s="103">
        <v>5.21</v>
      </c>
      <c r="N23" s="103"/>
      <c r="O23" s="103">
        <v>1.87</v>
      </c>
      <c r="P23" s="103">
        <v>15.9</v>
      </c>
      <c r="Q23" s="103">
        <v>25.48</v>
      </c>
      <c r="R23" s="103">
        <v>18</v>
      </c>
      <c r="S23" s="103">
        <v>0.99</v>
      </c>
    </row>
    <row r="24" spans="1:19" ht="15" customHeight="1" x14ac:dyDescent="0.2">
      <c r="A24" s="149" t="s">
        <v>28</v>
      </c>
      <c r="B24" s="112">
        <v>156</v>
      </c>
      <c r="C24" s="202">
        <v>117</v>
      </c>
      <c r="D24" s="7">
        <f t="shared" ref="D24:D51" si="2">B24*C24/1000</f>
        <v>18.251999999999999</v>
      </c>
      <c r="E24" s="7"/>
      <c r="F24" s="22">
        <v>22.4</v>
      </c>
      <c r="G24" s="22">
        <f t="shared" ref="G24:G26" si="3">C24*F24/1000</f>
        <v>2.6207999999999996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</row>
    <row r="25" spans="1:19" ht="15" customHeight="1" x14ac:dyDescent="0.2">
      <c r="A25" s="149" t="s">
        <v>296</v>
      </c>
      <c r="B25" s="112">
        <v>156</v>
      </c>
      <c r="C25" s="202">
        <v>7</v>
      </c>
      <c r="D25" s="7">
        <f t="shared" si="2"/>
        <v>1.0920000000000001</v>
      </c>
      <c r="E25" s="7"/>
      <c r="F25" s="22">
        <v>245</v>
      </c>
      <c r="G25" s="22">
        <f t="shared" si="3"/>
        <v>1.7150000000000001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</row>
    <row r="26" spans="1:19" ht="15" customHeight="1" x14ac:dyDescent="0.2">
      <c r="A26" s="149" t="s">
        <v>22</v>
      </c>
      <c r="B26" s="112">
        <v>156</v>
      </c>
      <c r="C26" s="202">
        <v>5</v>
      </c>
      <c r="D26" s="7">
        <f t="shared" si="2"/>
        <v>0.78</v>
      </c>
      <c r="E26" s="7"/>
      <c r="F26" s="22">
        <v>50</v>
      </c>
      <c r="G26" s="22">
        <f t="shared" si="3"/>
        <v>0.25</v>
      </c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</row>
    <row r="27" spans="1:19" ht="41.25" customHeight="1" x14ac:dyDescent="0.2">
      <c r="A27" s="119" t="s">
        <v>234</v>
      </c>
      <c r="B27" s="112">
        <v>156</v>
      </c>
      <c r="C27" s="113"/>
      <c r="D27" s="114"/>
      <c r="E27" s="116" t="s">
        <v>63</v>
      </c>
      <c r="F27" s="116"/>
      <c r="G27" s="114">
        <f>SUM(G28:G35)</f>
        <v>10.793700000000001</v>
      </c>
      <c r="H27" s="114">
        <v>13.44</v>
      </c>
      <c r="I27" s="114">
        <v>50</v>
      </c>
      <c r="J27" s="114">
        <v>15.8</v>
      </c>
      <c r="K27" s="114">
        <v>164</v>
      </c>
      <c r="L27" s="104">
        <v>0.24</v>
      </c>
      <c r="M27" s="104">
        <v>14.4</v>
      </c>
      <c r="N27" s="104"/>
      <c r="O27" s="104">
        <v>1.53</v>
      </c>
      <c r="P27" s="104">
        <v>20.46</v>
      </c>
      <c r="Q27" s="104">
        <v>91.92</v>
      </c>
      <c r="R27" s="104">
        <v>37.29</v>
      </c>
      <c r="S27" s="104">
        <v>1.41</v>
      </c>
    </row>
    <row r="28" spans="1:19" s="36" customFormat="1" x14ac:dyDescent="0.2">
      <c r="A28" s="61" t="s">
        <v>235</v>
      </c>
      <c r="B28" s="112">
        <v>156</v>
      </c>
      <c r="C28" s="76">
        <v>10</v>
      </c>
      <c r="D28" s="71">
        <f t="shared" ref="D28:D35" si="4">B28*C28/1000</f>
        <v>1.56</v>
      </c>
      <c r="E28" s="74"/>
      <c r="F28" s="71">
        <v>90</v>
      </c>
      <c r="G28" s="22">
        <f>C28*F28/1000</f>
        <v>0.9</v>
      </c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</row>
    <row r="29" spans="1:19" ht="15" customHeight="1" x14ac:dyDescent="0.2">
      <c r="A29" s="61" t="s">
        <v>27</v>
      </c>
      <c r="B29" s="112">
        <v>156</v>
      </c>
      <c r="C29" s="76">
        <v>67</v>
      </c>
      <c r="D29" s="71">
        <f t="shared" si="4"/>
        <v>10.452</v>
      </c>
      <c r="E29" s="74"/>
      <c r="F29" s="71">
        <v>16.899999999999999</v>
      </c>
      <c r="G29" s="22">
        <f t="shared" ref="G29:G35" si="5">C29*F29/1000</f>
        <v>1.1322999999999999</v>
      </c>
      <c r="H29" s="71"/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</row>
    <row r="30" spans="1:19" ht="15" customHeight="1" x14ac:dyDescent="0.2">
      <c r="A30" s="61" t="s">
        <v>36</v>
      </c>
      <c r="B30" s="112">
        <v>156</v>
      </c>
      <c r="C30" s="76">
        <v>12</v>
      </c>
      <c r="D30" s="71">
        <f t="shared" si="4"/>
        <v>1.8720000000000001</v>
      </c>
      <c r="E30" s="74"/>
      <c r="F30" s="71">
        <v>24</v>
      </c>
      <c r="G30" s="22">
        <f t="shared" si="5"/>
        <v>0.28799999999999998</v>
      </c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</row>
    <row r="31" spans="1:19" ht="15" customHeight="1" x14ac:dyDescent="0.2">
      <c r="A31" s="61" t="s">
        <v>137</v>
      </c>
      <c r="B31" s="112">
        <v>156</v>
      </c>
      <c r="C31" s="76">
        <v>46</v>
      </c>
      <c r="D31" s="71">
        <f t="shared" si="4"/>
        <v>7.1760000000000002</v>
      </c>
      <c r="E31" s="74"/>
      <c r="F31" s="71">
        <v>163</v>
      </c>
      <c r="G31" s="22">
        <f t="shared" si="5"/>
        <v>7.4980000000000002</v>
      </c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</row>
    <row r="32" spans="1:19" ht="15" customHeight="1" x14ac:dyDescent="0.2">
      <c r="A32" s="61" t="s">
        <v>28</v>
      </c>
      <c r="B32" s="112">
        <v>156</v>
      </c>
      <c r="C32" s="76">
        <v>16</v>
      </c>
      <c r="D32" s="71">
        <f t="shared" si="4"/>
        <v>2.496</v>
      </c>
      <c r="E32" s="74"/>
      <c r="F32" s="71">
        <v>22.4</v>
      </c>
      <c r="G32" s="22">
        <f t="shared" si="5"/>
        <v>0.3584</v>
      </c>
      <c r="H32" s="71"/>
      <c r="I32" s="71"/>
      <c r="J32" s="71"/>
      <c r="K32" s="71"/>
      <c r="L32" s="71"/>
      <c r="M32" s="71"/>
      <c r="N32" s="71"/>
      <c r="O32" s="71"/>
      <c r="P32" s="71"/>
      <c r="Q32" s="71"/>
      <c r="R32" s="71"/>
      <c r="S32" s="71"/>
    </row>
    <row r="33" spans="1:19" ht="15" customHeight="1" x14ac:dyDescent="0.2">
      <c r="A33" s="61" t="s">
        <v>24</v>
      </c>
      <c r="B33" s="112">
        <v>156</v>
      </c>
      <c r="C33" s="76">
        <v>6</v>
      </c>
      <c r="D33" s="71">
        <f t="shared" si="4"/>
        <v>0.93600000000000005</v>
      </c>
      <c r="E33" s="74"/>
      <c r="F33" s="71"/>
      <c r="G33" s="22">
        <f t="shared" si="5"/>
        <v>0</v>
      </c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</row>
    <row r="34" spans="1:19" ht="15" customHeight="1" x14ac:dyDescent="0.2">
      <c r="A34" s="61" t="s">
        <v>19</v>
      </c>
      <c r="B34" s="112">
        <v>156</v>
      </c>
      <c r="C34" s="76">
        <v>2</v>
      </c>
      <c r="D34" s="71">
        <f t="shared" si="4"/>
        <v>0.312</v>
      </c>
      <c r="E34" s="74"/>
      <c r="F34" s="71">
        <v>16</v>
      </c>
      <c r="G34" s="22">
        <f t="shared" si="5"/>
        <v>3.2000000000000001E-2</v>
      </c>
      <c r="H34" s="71"/>
      <c r="I34" s="71"/>
      <c r="J34" s="71"/>
      <c r="K34" s="71"/>
      <c r="L34" s="71"/>
      <c r="M34" s="71"/>
      <c r="N34" s="71"/>
      <c r="O34" s="71"/>
      <c r="P34" s="71"/>
      <c r="Q34" s="71"/>
      <c r="R34" s="71"/>
      <c r="S34" s="71"/>
    </row>
    <row r="35" spans="1:19" ht="15" customHeight="1" x14ac:dyDescent="0.2">
      <c r="A35" s="63" t="s">
        <v>25</v>
      </c>
      <c r="B35" s="112">
        <v>156</v>
      </c>
      <c r="C35" s="77">
        <v>5</v>
      </c>
      <c r="D35" s="72">
        <f t="shared" si="4"/>
        <v>0.78</v>
      </c>
      <c r="E35" s="75"/>
      <c r="F35" s="72">
        <v>117</v>
      </c>
      <c r="G35" s="22">
        <f t="shared" si="5"/>
        <v>0.58499999999999996</v>
      </c>
      <c r="H35" s="72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72"/>
    </row>
    <row r="36" spans="1:19" ht="25.5" customHeight="1" x14ac:dyDescent="0.2">
      <c r="A36" s="198" t="s">
        <v>161</v>
      </c>
      <c r="B36" s="112">
        <v>156</v>
      </c>
      <c r="C36" s="199"/>
      <c r="D36" s="35"/>
      <c r="E36" s="35" t="s">
        <v>297</v>
      </c>
      <c r="F36" s="35"/>
      <c r="G36" s="83">
        <f>SUM(G37:G42)</f>
        <v>30.181355499999999</v>
      </c>
      <c r="H36" s="35">
        <v>4.45</v>
      </c>
      <c r="I36" s="35">
        <v>6.62</v>
      </c>
      <c r="J36" s="35">
        <v>20.68</v>
      </c>
      <c r="K36" s="35">
        <v>136</v>
      </c>
      <c r="L36" s="35">
        <v>0.08</v>
      </c>
      <c r="M36" s="35">
        <v>1</v>
      </c>
      <c r="N36" s="35">
        <v>20</v>
      </c>
      <c r="O36" s="35">
        <v>1.2</v>
      </c>
      <c r="P36" s="35">
        <v>26.63</v>
      </c>
      <c r="Q36" s="35">
        <v>45.38</v>
      </c>
      <c r="R36" s="35">
        <v>26.8</v>
      </c>
      <c r="S36" s="35">
        <v>3.34</v>
      </c>
    </row>
    <row r="37" spans="1:19" s="36" customFormat="1" x14ac:dyDescent="0.2">
      <c r="A37" s="149" t="s">
        <v>274</v>
      </c>
      <c r="B37" s="112">
        <v>156</v>
      </c>
      <c r="C37" s="202">
        <v>92</v>
      </c>
      <c r="D37" s="7">
        <f t="shared" si="2"/>
        <v>14.352</v>
      </c>
      <c r="E37" s="7"/>
      <c r="F37" s="22">
        <v>286</v>
      </c>
      <c r="G37" s="22">
        <f>C37*F37/1000</f>
        <v>26.312000000000001</v>
      </c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</row>
    <row r="38" spans="1:19" ht="15" customHeight="1" x14ac:dyDescent="0.2">
      <c r="A38" s="149" t="s">
        <v>162</v>
      </c>
      <c r="B38" s="112">
        <v>156</v>
      </c>
      <c r="C38" s="202">
        <v>16</v>
      </c>
      <c r="D38" s="7">
        <f t="shared" si="2"/>
        <v>2.496</v>
      </c>
      <c r="E38" s="7"/>
      <c r="F38" s="22">
        <v>41</v>
      </c>
      <c r="G38" s="22">
        <f t="shared" ref="G38:G42" si="6">C38*F38/1000</f>
        <v>0.65600000000000003</v>
      </c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</row>
    <row r="39" spans="1:19" ht="15" customHeight="1" x14ac:dyDescent="0.2">
      <c r="A39" s="149" t="s">
        <v>19</v>
      </c>
      <c r="B39" s="112">
        <v>156</v>
      </c>
      <c r="C39" s="202">
        <v>3</v>
      </c>
      <c r="D39" s="7">
        <f t="shared" si="2"/>
        <v>0.46800000000000003</v>
      </c>
      <c r="E39" s="7"/>
      <c r="F39" s="22">
        <v>16</v>
      </c>
      <c r="G39" s="22">
        <f t="shared" si="6"/>
        <v>4.8000000000000001E-2</v>
      </c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</row>
    <row r="40" spans="1:19" ht="15" customHeight="1" x14ac:dyDescent="0.2">
      <c r="A40" s="149" t="s">
        <v>38</v>
      </c>
      <c r="B40" s="112">
        <v>156</v>
      </c>
      <c r="C40" s="202">
        <v>1E-3</v>
      </c>
      <c r="D40" s="7">
        <f t="shared" si="2"/>
        <v>1.56E-4</v>
      </c>
      <c r="E40" s="7"/>
      <c r="F40" s="22">
        <v>655.5</v>
      </c>
      <c r="G40" s="22">
        <f t="shared" si="6"/>
        <v>6.5549999999999994E-4</v>
      </c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</row>
    <row r="41" spans="1:19" ht="15" customHeight="1" x14ac:dyDescent="0.2">
      <c r="A41" s="149" t="s">
        <v>59</v>
      </c>
      <c r="B41" s="112">
        <v>156</v>
      </c>
      <c r="C41" s="202">
        <v>15</v>
      </c>
      <c r="D41" s="7"/>
      <c r="E41" s="7"/>
      <c r="F41" s="22">
        <v>60.98</v>
      </c>
      <c r="G41" s="22">
        <f t="shared" si="6"/>
        <v>0.91469999999999996</v>
      </c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</row>
    <row r="42" spans="1:19" ht="15" customHeight="1" x14ac:dyDescent="0.2">
      <c r="A42" s="87" t="s">
        <v>41</v>
      </c>
      <c r="B42" s="112">
        <v>156</v>
      </c>
      <c r="C42" s="200">
        <v>5</v>
      </c>
      <c r="D42" s="6">
        <f t="shared" si="2"/>
        <v>0.78</v>
      </c>
      <c r="E42" s="6"/>
      <c r="F42" s="22">
        <v>450</v>
      </c>
      <c r="G42" s="22">
        <f t="shared" si="6"/>
        <v>2.25</v>
      </c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</row>
    <row r="43" spans="1:19" ht="15" customHeight="1" x14ac:dyDescent="0.2">
      <c r="A43" s="198" t="s">
        <v>39</v>
      </c>
      <c r="B43" s="112">
        <v>156</v>
      </c>
      <c r="C43" s="199"/>
      <c r="D43" s="35"/>
      <c r="E43" s="35" t="s">
        <v>263</v>
      </c>
      <c r="F43" s="35"/>
      <c r="G43" s="83">
        <f>SUM(G44:G46)</f>
        <v>6.4020000000000001</v>
      </c>
      <c r="H43" s="35">
        <v>23.85</v>
      </c>
      <c r="I43" s="35">
        <v>31.45</v>
      </c>
      <c r="J43" s="35">
        <v>26.28</v>
      </c>
      <c r="K43" s="35">
        <v>299.8</v>
      </c>
      <c r="L43" s="35">
        <v>0.81</v>
      </c>
      <c r="M43" s="35"/>
      <c r="N43" s="35">
        <v>2</v>
      </c>
      <c r="O43" s="35">
        <v>0.7</v>
      </c>
      <c r="P43" s="35">
        <v>92.9</v>
      </c>
      <c r="Q43" s="35">
        <v>230.36</v>
      </c>
      <c r="R43" s="35">
        <v>107</v>
      </c>
      <c r="S43" s="35">
        <v>6.8</v>
      </c>
    </row>
    <row r="44" spans="1:19" s="36" customFormat="1" ht="15" customHeight="1" x14ac:dyDescent="0.2">
      <c r="A44" s="149" t="s">
        <v>40</v>
      </c>
      <c r="B44" s="112">
        <v>156</v>
      </c>
      <c r="C44" s="202">
        <v>103</v>
      </c>
      <c r="D44" s="7">
        <f t="shared" si="2"/>
        <v>16.068000000000001</v>
      </c>
      <c r="E44" s="7"/>
      <c r="F44" s="22">
        <v>40</v>
      </c>
      <c r="G44" s="22">
        <f>C44*F44/1000</f>
        <v>4.12</v>
      </c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</row>
    <row r="45" spans="1:19" ht="15" customHeight="1" x14ac:dyDescent="0.2">
      <c r="A45" s="149" t="s">
        <v>41</v>
      </c>
      <c r="B45" s="112">
        <v>156</v>
      </c>
      <c r="C45" s="202">
        <v>5</v>
      </c>
      <c r="D45" s="7">
        <f t="shared" si="2"/>
        <v>0.78</v>
      </c>
      <c r="E45" s="7"/>
      <c r="F45" s="22">
        <v>450</v>
      </c>
      <c r="G45" s="22">
        <f t="shared" ref="G45:G46" si="7">C45*F45/1000</f>
        <v>2.25</v>
      </c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</row>
    <row r="46" spans="1:19" ht="15" customHeight="1" x14ac:dyDescent="0.2">
      <c r="A46" s="87" t="s">
        <v>19</v>
      </c>
      <c r="B46" s="112">
        <v>156</v>
      </c>
      <c r="C46" s="200">
        <v>2</v>
      </c>
      <c r="D46" s="6">
        <f t="shared" si="2"/>
        <v>0.312</v>
      </c>
      <c r="E46" s="6"/>
      <c r="F46" s="8">
        <v>16</v>
      </c>
      <c r="G46" s="22">
        <f t="shared" si="7"/>
        <v>3.2000000000000001E-2</v>
      </c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</row>
    <row r="47" spans="1:19" ht="27.75" customHeight="1" x14ac:dyDescent="0.2">
      <c r="A47" s="92" t="s">
        <v>73</v>
      </c>
      <c r="B47" s="112">
        <v>156</v>
      </c>
      <c r="C47" s="204"/>
      <c r="D47" s="102">
        <f t="shared" si="2"/>
        <v>0</v>
      </c>
      <c r="E47" s="103">
        <v>200</v>
      </c>
      <c r="F47" s="103"/>
      <c r="G47" s="104">
        <f>SUM(G48:G49)</f>
        <v>2.66</v>
      </c>
      <c r="H47" s="104">
        <v>1.1599999999999999</v>
      </c>
      <c r="I47" s="104">
        <v>0.3</v>
      </c>
      <c r="J47" s="104">
        <v>47.26</v>
      </c>
      <c r="K47" s="104">
        <v>128.18</v>
      </c>
      <c r="L47" s="104">
        <v>0.02</v>
      </c>
      <c r="M47" s="104">
        <v>0.8</v>
      </c>
      <c r="N47" s="104"/>
      <c r="O47" s="104">
        <v>0.2</v>
      </c>
      <c r="P47" s="104">
        <v>32.479999999999997</v>
      </c>
      <c r="Q47" s="104">
        <v>23.44</v>
      </c>
      <c r="R47" s="104">
        <v>33</v>
      </c>
      <c r="S47" s="104">
        <v>0.96</v>
      </c>
    </row>
    <row r="48" spans="1:19" s="36" customFormat="1" ht="15" customHeight="1" x14ac:dyDescent="0.2">
      <c r="A48" s="149" t="s">
        <v>77</v>
      </c>
      <c r="B48" s="112">
        <v>156</v>
      </c>
      <c r="C48" s="202">
        <v>20</v>
      </c>
      <c r="D48" s="22">
        <f t="shared" si="2"/>
        <v>3.12</v>
      </c>
      <c r="E48" s="7"/>
      <c r="F48" s="22">
        <v>83</v>
      </c>
      <c r="G48" s="22">
        <f>C48*F48/1000</f>
        <v>1.66</v>
      </c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</row>
    <row r="49" spans="1:19" ht="15" customHeight="1" x14ac:dyDescent="0.2">
      <c r="A49" s="87" t="s">
        <v>22</v>
      </c>
      <c r="B49" s="112">
        <v>156</v>
      </c>
      <c r="C49" s="200">
        <v>20</v>
      </c>
      <c r="D49" s="8">
        <f t="shared" si="2"/>
        <v>3.12</v>
      </c>
      <c r="E49" s="6"/>
      <c r="F49" s="22">
        <v>50</v>
      </c>
      <c r="G49" s="22">
        <f t="shared" ref="G49" si="8">C49*F49/1000</f>
        <v>1</v>
      </c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</row>
    <row r="50" spans="1:19" s="36" customFormat="1" x14ac:dyDescent="0.2">
      <c r="A50" s="198" t="s">
        <v>44</v>
      </c>
      <c r="B50" s="112">
        <v>156</v>
      </c>
      <c r="C50" s="199"/>
      <c r="D50" s="35"/>
      <c r="E50" s="35">
        <v>90</v>
      </c>
      <c r="F50" s="35"/>
      <c r="G50" s="104">
        <f>SUM(G51)</f>
        <v>3.69</v>
      </c>
      <c r="H50" s="35">
        <v>8.4600000000000009</v>
      </c>
      <c r="I50" s="35">
        <v>2.5099999999999998</v>
      </c>
      <c r="J50" s="35">
        <v>44.33</v>
      </c>
      <c r="K50" s="35">
        <v>186</v>
      </c>
      <c r="L50" s="114">
        <v>0.04</v>
      </c>
      <c r="M50" s="114"/>
      <c r="N50" s="114"/>
      <c r="O50" s="114">
        <v>0.36</v>
      </c>
      <c r="P50" s="114">
        <v>9.1999999999999993</v>
      </c>
      <c r="Q50" s="114">
        <v>42.4</v>
      </c>
      <c r="R50" s="114">
        <v>10</v>
      </c>
      <c r="S50" s="114">
        <v>1.24</v>
      </c>
    </row>
    <row r="51" spans="1:19" x14ac:dyDescent="0.2">
      <c r="A51" s="149" t="s">
        <v>43</v>
      </c>
      <c r="B51" s="112">
        <v>156</v>
      </c>
      <c r="C51" s="202">
        <v>90</v>
      </c>
      <c r="D51" s="7">
        <f t="shared" si="2"/>
        <v>14.04</v>
      </c>
      <c r="E51" s="7"/>
      <c r="F51" s="22">
        <v>41</v>
      </c>
      <c r="G51" s="22">
        <f>C51*F51/1000</f>
        <v>3.69</v>
      </c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</row>
    <row r="52" spans="1:19" ht="15" customHeight="1" x14ac:dyDescent="0.2">
      <c r="A52" s="265"/>
      <c r="B52" s="266"/>
      <c r="C52" s="267"/>
      <c r="D52" s="267"/>
      <c r="E52" s="267"/>
      <c r="F52" s="267"/>
      <c r="G52" s="268"/>
      <c r="H52" s="15">
        <f>SUM(H23:H51)</f>
        <v>52.01</v>
      </c>
      <c r="I52" s="15">
        <f>SUM(I23:I51)</f>
        <v>94.789999999999992</v>
      </c>
      <c r="J52" s="15">
        <f>SUM(J23:J51)</f>
        <v>159.90999999999997</v>
      </c>
      <c r="K52" s="15">
        <f>SUM(K23:K51)</f>
        <v>975.40000000000009</v>
      </c>
      <c r="L52" s="15">
        <f>SUM(L23:L27:L36:L51)</f>
        <v>1.23</v>
      </c>
      <c r="M52" s="15">
        <f>SUM(M23:M27:M36:M51)</f>
        <v>21.41</v>
      </c>
      <c r="N52" s="15">
        <f>SUM(N23:N27:N36:N51)</f>
        <v>22</v>
      </c>
      <c r="O52" s="15">
        <f>SUM(O23:O27:O36:O51)</f>
        <v>5.8600000000000012</v>
      </c>
      <c r="P52" s="15">
        <f>SUM(P23:P27:P36:P51)</f>
        <v>197.56999999999996</v>
      </c>
      <c r="Q52" s="15">
        <f>SUM(Q23:Q27:Q36:Q51)</f>
        <v>458.97999999999996</v>
      </c>
      <c r="R52" s="15">
        <f>SUM(R23:R27:R36:R51)</f>
        <v>232.09</v>
      </c>
      <c r="S52" s="15">
        <f>SUM(S23:S27:S36:S51)</f>
        <v>14.74</v>
      </c>
    </row>
    <row r="53" spans="1:19" ht="15" customHeight="1" x14ac:dyDescent="0.2">
      <c r="F53" s="44" t="s">
        <v>47</v>
      </c>
      <c r="G53" s="50">
        <f>SUM(E55*E56)</f>
        <v>13857.894257999998</v>
      </c>
      <c r="H53" s="50">
        <f t="shared" ref="H53:S53" si="9">H21+H52</f>
        <v>74.69</v>
      </c>
      <c r="I53" s="50">
        <f t="shared" si="9"/>
        <v>102.52</v>
      </c>
      <c r="J53" s="50">
        <f t="shared" si="9"/>
        <v>198.55999999999997</v>
      </c>
      <c r="K53" s="50">
        <f t="shared" si="9"/>
        <v>1677.0900000000001</v>
      </c>
      <c r="L53" s="50">
        <f t="shared" si="9"/>
        <v>1.45</v>
      </c>
      <c r="M53" s="50">
        <f t="shared" si="9"/>
        <v>23.68</v>
      </c>
      <c r="N53" s="50">
        <f t="shared" si="9"/>
        <v>74</v>
      </c>
      <c r="O53" s="50">
        <f t="shared" si="9"/>
        <v>9.8600000000000012</v>
      </c>
      <c r="P53" s="50">
        <f t="shared" si="9"/>
        <v>455.9</v>
      </c>
      <c r="Q53" s="50">
        <f t="shared" si="9"/>
        <v>818.98</v>
      </c>
      <c r="R53" s="50">
        <f t="shared" si="9"/>
        <v>308.36</v>
      </c>
      <c r="S53" s="50">
        <f t="shared" si="9"/>
        <v>19.47</v>
      </c>
    </row>
    <row r="54" spans="1:19" ht="15" customHeight="1" x14ac:dyDescent="0.2"/>
    <row r="55" spans="1:19" ht="15" customHeight="1" x14ac:dyDescent="0.2">
      <c r="A55" s="2" t="s">
        <v>48</v>
      </c>
      <c r="E55" s="177">
        <v>156</v>
      </c>
      <c r="F55" s="2" t="s">
        <v>49</v>
      </c>
    </row>
    <row r="56" spans="1:19" ht="15" customHeight="1" x14ac:dyDescent="0.2">
      <c r="A56" s="2" t="s">
        <v>50</v>
      </c>
      <c r="E56" s="176">
        <f>SUM(G9+G11+G15+G19+G23+G27+G36+G43+G47+G50)</f>
        <v>88.832655499999987</v>
      </c>
      <c r="F56" s="2" t="s">
        <v>51</v>
      </c>
    </row>
    <row r="57" spans="1:19" ht="15" customHeight="1" x14ac:dyDescent="0.2"/>
    <row r="58" spans="1:19" ht="15" customHeight="1" x14ac:dyDescent="0.2">
      <c r="A58" s="2" t="s">
        <v>271</v>
      </c>
      <c r="B58" s="3" t="s">
        <v>272</v>
      </c>
      <c r="E58" s="2" t="s">
        <v>52</v>
      </c>
      <c r="H58" s="3"/>
      <c r="I58" s="2" t="s">
        <v>53</v>
      </c>
    </row>
    <row r="59" spans="1:19" ht="15" customHeight="1" x14ac:dyDescent="0.2"/>
  </sheetData>
  <mergeCells count="8">
    <mergeCell ref="H5:K5"/>
    <mergeCell ref="A21:G21"/>
    <mergeCell ref="A52:G52"/>
    <mergeCell ref="A1:B1"/>
    <mergeCell ref="A2:B2"/>
    <mergeCell ref="A3:B3"/>
    <mergeCell ref="A4:B4"/>
    <mergeCell ref="C4:G5"/>
  </mergeCells>
  <pageMargins left="0.59055118110236227" right="0.39370078740157483" top="0.39370078740157483" bottom="0.39370078740157483" header="0.31496062992125984" footer="0.31496062992125984"/>
  <pageSetup paperSize="9" scale="4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6"/>
  <sheetViews>
    <sheetView view="pageBreakPreview" topLeftCell="A38" zoomScale="82" zoomScaleNormal="110" zoomScaleSheetLayoutView="82" workbookViewId="0">
      <selection activeCell="E74" sqref="E74"/>
    </sheetView>
  </sheetViews>
  <sheetFormatPr defaultColWidth="8.85546875" defaultRowHeight="12.75" x14ac:dyDescent="0.2"/>
  <cols>
    <col min="1" max="1" width="19.140625" style="2" bestFit="1" customWidth="1"/>
    <col min="2" max="6" width="9.7109375" style="2" customWidth="1"/>
    <col min="7" max="7" width="14.28515625" style="2" customWidth="1"/>
    <col min="8" max="11" width="9.7109375" style="2" customWidth="1"/>
    <col min="12" max="16384" width="8.85546875" style="2"/>
  </cols>
  <sheetData>
    <row r="1" spans="1:19" ht="15" customHeight="1" x14ac:dyDescent="0.2">
      <c r="A1" s="273" t="s">
        <v>147</v>
      </c>
      <c r="B1" s="273"/>
    </row>
    <row r="2" spans="1:19" x14ac:dyDescent="0.2">
      <c r="A2" s="271" t="s">
        <v>14</v>
      </c>
      <c r="B2" s="271"/>
    </row>
    <row r="3" spans="1:19" ht="15" customHeight="1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19.5" x14ac:dyDescent="0.25">
      <c r="C5" s="272"/>
      <c r="D5" s="272"/>
      <c r="E5" s="272"/>
      <c r="F5" s="272"/>
      <c r="G5" s="272"/>
      <c r="H5" s="269" t="s">
        <v>80</v>
      </c>
      <c r="I5" s="269"/>
      <c r="J5" s="269"/>
      <c r="K5" s="269"/>
    </row>
    <row r="6" spans="1:19" ht="15" customHeight="1" x14ac:dyDescent="0.2">
      <c r="E6" s="2" t="s">
        <v>181</v>
      </c>
    </row>
    <row r="7" spans="1:19" s="1" customFormat="1" ht="43.9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ht="15" customHeight="1" x14ac:dyDescent="0.2">
      <c r="A8" s="134" t="s">
        <v>11</v>
      </c>
      <c r="B8" s="135">
        <v>93</v>
      </c>
      <c r="C8" s="136"/>
      <c r="D8" s="136"/>
      <c r="E8" s="136"/>
      <c r="F8" s="136"/>
      <c r="G8" s="136"/>
      <c r="H8" s="136"/>
      <c r="I8" s="136"/>
      <c r="J8" s="136"/>
      <c r="K8" s="137"/>
      <c r="L8" s="137"/>
      <c r="M8" s="137"/>
      <c r="N8" s="137"/>
      <c r="O8" s="137"/>
      <c r="P8" s="137"/>
      <c r="Q8" s="137"/>
      <c r="R8" s="137"/>
      <c r="S8" s="137"/>
    </row>
    <row r="9" spans="1:19" s="105" customFormat="1" ht="25.5" x14ac:dyDescent="0.25">
      <c r="A9" s="119" t="s">
        <v>192</v>
      </c>
      <c r="B9" s="112">
        <v>93</v>
      </c>
      <c r="C9" s="115"/>
      <c r="D9" s="116"/>
      <c r="E9" s="116" t="s">
        <v>163</v>
      </c>
      <c r="F9" s="116"/>
      <c r="G9" s="114">
        <f>SUM(G10:G14)</f>
        <v>12.169</v>
      </c>
      <c r="H9" s="114">
        <v>7.32</v>
      </c>
      <c r="I9" s="114">
        <v>5.92</v>
      </c>
      <c r="J9" s="114">
        <v>37.5</v>
      </c>
      <c r="K9" s="114">
        <v>251</v>
      </c>
      <c r="L9" s="114">
        <v>0.04</v>
      </c>
      <c r="M9" s="114">
        <v>0.36</v>
      </c>
      <c r="N9" s="114">
        <v>32.700000000000003</v>
      </c>
      <c r="O9" s="114">
        <v>0.1</v>
      </c>
      <c r="P9" s="114">
        <v>132.63999999999999</v>
      </c>
      <c r="Q9" s="114">
        <v>109.74</v>
      </c>
      <c r="R9" s="114">
        <v>17.059999999999999</v>
      </c>
      <c r="S9" s="114">
        <v>0.26</v>
      </c>
    </row>
    <row r="10" spans="1:19" ht="15" customHeight="1" x14ac:dyDescent="0.2">
      <c r="A10" s="61" t="s">
        <v>58</v>
      </c>
      <c r="B10" s="112">
        <v>93</v>
      </c>
      <c r="C10" s="196">
        <v>31</v>
      </c>
      <c r="D10" s="71">
        <f>B10*C10/1000</f>
        <v>2.883</v>
      </c>
      <c r="E10" s="74"/>
      <c r="F10" s="22">
        <v>40</v>
      </c>
      <c r="G10" s="22">
        <f>C10*F10/1000</f>
        <v>1.24</v>
      </c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</row>
    <row r="11" spans="1:19" s="36" customFormat="1" ht="15" customHeight="1" x14ac:dyDescent="0.2">
      <c r="A11" s="61" t="s">
        <v>59</v>
      </c>
      <c r="B11" s="112">
        <v>93</v>
      </c>
      <c r="C11" s="196">
        <v>100</v>
      </c>
      <c r="D11" s="71">
        <f t="shared" ref="D11:D63" si="0">B11*C11/1000</f>
        <v>9.3000000000000007</v>
      </c>
      <c r="E11" s="74"/>
      <c r="F11" s="22">
        <v>60.97</v>
      </c>
      <c r="G11" s="22">
        <f t="shared" ref="G11:G14" si="1">C11*F11/1000</f>
        <v>6.0970000000000004</v>
      </c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</row>
    <row r="12" spans="1:19" ht="15" customHeight="1" x14ac:dyDescent="0.2">
      <c r="A12" s="61" t="s">
        <v>41</v>
      </c>
      <c r="B12" s="112">
        <v>93</v>
      </c>
      <c r="C12" s="196">
        <v>10</v>
      </c>
      <c r="D12" s="71">
        <f t="shared" si="0"/>
        <v>0.93</v>
      </c>
      <c r="E12" s="74"/>
      <c r="F12" s="22">
        <v>450</v>
      </c>
      <c r="G12" s="22">
        <f t="shared" si="1"/>
        <v>4.5</v>
      </c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</row>
    <row r="13" spans="1:19" ht="15" customHeight="1" x14ac:dyDescent="0.2">
      <c r="A13" s="61" t="s">
        <v>22</v>
      </c>
      <c r="B13" s="112">
        <v>93</v>
      </c>
      <c r="C13" s="196">
        <v>6</v>
      </c>
      <c r="D13" s="71">
        <f t="shared" si="0"/>
        <v>0.55800000000000005</v>
      </c>
      <c r="E13" s="74"/>
      <c r="F13" s="22">
        <v>50</v>
      </c>
      <c r="G13" s="22">
        <f t="shared" si="1"/>
        <v>0.3</v>
      </c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</row>
    <row r="14" spans="1:19" s="36" customFormat="1" ht="15" customHeight="1" x14ac:dyDescent="0.2">
      <c r="A14" s="63" t="s">
        <v>19</v>
      </c>
      <c r="B14" s="112">
        <v>93</v>
      </c>
      <c r="C14" s="197">
        <v>2</v>
      </c>
      <c r="D14" s="72">
        <f t="shared" si="0"/>
        <v>0.186</v>
      </c>
      <c r="E14" s="79"/>
      <c r="F14" s="22">
        <v>16</v>
      </c>
      <c r="G14" s="22">
        <f t="shared" si="1"/>
        <v>3.2000000000000001E-2</v>
      </c>
      <c r="H14" s="72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</row>
    <row r="15" spans="1:19" s="105" customFormat="1" ht="15" customHeight="1" x14ac:dyDescent="0.25">
      <c r="A15" s="119" t="s">
        <v>61</v>
      </c>
      <c r="B15" s="112">
        <v>93</v>
      </c>
      <c r="C15" s="205"/>
      <c r="D15" s="114"/>
      <c r="E15" s="116">
        <v>200</v>
      </c>
      <c r="F15" s="116"/>
      <c r="G15" s="114">
        <f>SUM(G16)</f>
        <v>2.72</v>
      </c>
      <c r="H15" s="114">
        <v>0.66</v>
      </c>
      <c r="I15" s="114">
        <v>0.26</v>
      </c>
      <c r="J15" s="114">
        <v>69.14</v>
      </c>
      <c r="K15" s="114">
        <v>200</v>
      </c>
      <c r="L15" s="114"/>
      <c r="M15" s="114">
        <v>80</v>
      </c>
      <c r="N15" s="114"/>
      <c r="O15" s="114">
        <v>0.18</v>
      </c>
      <c r="P15" s="114">
        <v>8.1999999999999993</v>
      </c>
      <c r="Q15" s="114">
        <v>6.42</v>
      </c>
      <c r="R15" s="114">
        <v>0.96</v>
      </c>
      <c r="S15" s="114" t="s">
        <v>251</v>
      </c>
    </row>
    <row r="16" spans="1:19" ht="15" customHeight="1" x14ac:dyDescent="0.2">
      <c r="A16" s="63" t="s">
        <v>62</v>
      </c>
      <c r="B16" s="112">
        <v>93</v>
      </c>
      <c r="C16" s="197">
        <v>32</v>
      </c>
      <c r="D16" s="72">
        <f t="shared" si="0"/>
        <v>2.976</v>
      </c>
      <c r="E16" s="75"/>
      <c r="F16" s="22">
        <v>85</v>
      </c>
      <c r="G16" s="22">
        <f>C16*F16/1000</f>
        <v>2.72</v>
      </c>
      <c r="H16" s="72"/>
      <c r="I16" s="72"/>
      <c r="J16" s="72"/>
      <c r="K16" s="72"/>
      <c r="L16" s="72"/>
      <c r="M16" s="72"/>
      <c r="N16" s="72"/>
      <c r="O16" s="72"/>
      <c r="P16" s="72"/>
      <c r="Q16" s="72"/>
      <c r="R16" s="72"/>
      <c r="S16" s="72"/>
    </row>
    <row r="17" spans="1:19" s="105" customFormat="1" ht="15" customHeight="1" x14ac:dyDescent="0.25">
      <c r="A17" s="119" t="s">
        <v>143</v>
      </c>
      <c r="B17" s="112">
        <v>93</v>
      </c>
      <c r="C17" s="113"/>
      <c r="D17" s="114"/>
      <c r="E17" s="116">
        <v>113</v>
      </c>
      <c r="F17" s="116"/>
      <c r="G17" s="114">
        <f>SUM(G18)</f>
        <v>4.633</v>
      </c>
      <c r="H17" s="103">
        <v>12.18</v>
      </c>
      <c r="I17" s="103">
        <v>3.17</v>
      </c>
      <c r="J17" s="103">
        <v>28.5</v>
      </c>
      <c r="K17" s="104">
        <v>350.7</v>
      </c>
      <c r="L17" s="104">
        <v>0.02</v>
      </c>
      <c r="M17" s="104"/>
      <c r="N17" s="104"/>
      <c r="O17" s="104">
        <v>0.26</v>
      </c>
      <c r="P17" s="104">
        <v>4.5999999999999996</v>
      </c>
      <c r="Q17" s="104">
        <v>17.399999999999999</v>
      </c>
      <c r="R17" s="104">
        <v>6.6</v>
      </c>
      <c r="S17" s="104">
        <v>0.22</v>
      </c>
    </row>
    <row r="18" spans="1:19" ht="15" customHeight="1" x14ac:dyDescent="0.2">
      <c r="A18" s="63" t="s">
        <v>143</v>
      </c>
      <c r="B18" s="112">
        <v>93</v>
      </c>
      <c r="C18" s="77">
        <v>113</v>
      </c>
      <c r="D18" s="72">
        <f t="shared" si="0"/>
        <v>10.509</v>
      </c>
      <c r="E18" s="75"/>
      <c r="F18" s="8">
        <v>41</v>
      </c>
      <c r="G18" s="22">
        <f>C18*F18/1000</f>
        <v>4.633</v>
      </c>
      <c r="H18" s="72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</row>
    <row r="19" spans="1:19" s="36" customFormat="1" ht="15" customHeight="1" x14ac:dyDescent="0.2">
      <c r="A19" s="25"/>
      <c r="B19" s="65"/>
      <c r="C19" s="26"/>
      <c r="D19" s="66"/>
      <c r="E19" s="27"/>
      <c r="F19" s="27"/>
      <c r="G19" s="27"/>
      <c r="H19" s="15">
        <f t="shared" ref="H19:S19" si="2">SUM(H9:H18)</f>
        <v>20.16</v>
      </c>
      <c r="I19" s="15">
        <f t="shared" si="2"/>
        <v>9.35</v>
      </c>
      <c r="J19" s="15">
        <f t="shared" si="2"/>
        <v>135.13999999999999</v>
      </c>
      <c r="K19" s="15">
        <f t="shared" si="2"/>
        <v>801.7</v>
      </c>
      <c r="L19" s="15">
        <f t="shared" si="2"/>
        <v>0.06</v>
      </c>
      <c r="M19" s="15">
        <f t="shared" si="2"/>
        <v>80.36</v>
      </c>
      <c r="N19" s="15">
        <f t="shared" si="2"/>
        <v>32.700000000000003</v>
      </c>
      <c r="O19" s="15">
        <f t="shared" si="2"/>
        <v>0.54</v>
      </c>
      <c r="P19" s="15">
        <f t="shared" si="2"/>
        <v>145.43999999999997</v>
      </c>
      <c r="Q19" s="15">
        <f t="shared" si="2"/>
        <v>133.56</v>
      </c>
      <c r="R19" s="15">
        <f t="shared" si="2"/>
        <v>24.619999999999997</v>
      </c>
      <c r="S19" s="15">
        <f t="shared" si="2"/>
        <v>0.48</v>
      </c>
    </row>
    <row r="20" spans="1:19" ht="15" customHeight="1" x14ac:dyDescent="0.2">
      <c r="A20" s="134" t="s">
        <v>12</v>
      </c>
      <c r="B20" s="140">
        <v>93</v>
      </c>
      <c r="C20" s="156"/>
      <c r="D20" s="157"/>
      <c r="E20" s="136"/>
      <c r="F20" s="136"/>
      <c r="G20" s="136"/>
      <c r="H20" s="158"/>
      <c r="I20" s="158"/>
      <c r="J20" s="158"/>
      <c r="K20" s="159"/>
      <c r="L20" s="159"/>
      <c r="M20" s="159"/>
      <c r="N20" s="159"/>
      <c r="O20" s="159"/>
      <c r="P20" s="159"/>
      <c r="Q20" s="159"/>
      <c r="R20" s="159"/>
      <c r="S20" s="159"/>
    </row>
    <row r="21" spans="1:19" s="105" customFormat="1" x14ac:dyDescent="0.25">
      <c r="A21" s="99" t="s">
        <v>87</v>
      </c>
      <c r="B21" s="207">
        <v>93</v>
      </c>
      <c r="C21" s="110"/>
      <c r="D21" s="104"/>
      <c r="E21" s="103" t="s">
        <v>124</v>
      </c>
      <c r="F21" s="103"/>
      <c r="G21" s="104">
        <f>SUM(G22:G24)</f>
        <v>12.081</v>
      </c>
      <c r="H21" s="103">
        <v>4.95</v>
      </c>
      <c r="I21" s="103">
        <v>7.9</v>
      </c>
      <c r="J21" s="103">
        <v>1.5</v>
      </c>
      <c r="K21" s="104">
        <v>97.1</v>
      </c>
      <c r="L21" s="104">
        <v>0.03</v>
      </c>
      <c r="M21" s="104">
        <v>70</v>
      </c>
      <c r="N21" s="104">
        <v>2.5</v>
      </c>
      <c r="O21" s="104"/>
      <c r="P21" s="104">
        <v>21.2</v>
      </c>
      <c r="Q21" s="104">
        <v>81.7</v>
      </c>
      <c r="R21" s="104">
        <v>10.3</v>
      </c>
      <c r="S21" s="104">
        <v>0.41</v>
      </c>
    </row>
    <row r="22" spans="1:19" ht="15" customHeight="1" x14ac:dyDescent="0.2">
      <c r="A22" s="11" t="s">
        <v>209</v>
      </c>
      <c r="B22" s="207">
        <v>93</v>
      </c>
      <c r="C22" s="12">
        <v>52</v>
      </c>
      <c r="D22" s="22">
        <f t="shared" ref="D22:D24" si="3">B22*C22/1000</f>
        <v>4.8360000000000003</v>
      </c>
      <c r="E22" s="7"/>
      <c r="F22" s="22">
        <v>210</v>
      </c>
      <c r="G22" s="22">
        <f>C22*F22/1000</f>
        <v>10.92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</row>
    <row r="23" spans="1:19" ht="15" customHeight="1" x14ac:dyDescent="0.2">
      <c r="A23" s="11" t="s">
        <v>25</v>
      </c>
      <c r="B23" s="207">
        <v>93</v>
      </c>
      <c r="C23" s="12">
        <v>5</v>
      </c>
      <c r="D23" s="22">
        <f t="shared" si="3"/>
        <v>0.46500000000000002</v>
      </c>
      <c r="E23" s="7"/>
      <c r="F23" s="22">
        <v>117</v>
      </c>
      <c r="G23" s="22">
        <f t="shared" ref="G23:G24" si="4">C23*F23/1000</f>
        <v>0.58499999999999996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</row>
    <row r="24" spans="1:19" s="36" customFormat="1" ht="15" customHeight="1" x14ac:dyDescent="0.2">
      <c r="A24" s="10" t="s">
        <v>36</v>
      </c>
      <c r="B24" s="207">
        <v>93</v>
      </c>
      <c r="C24" s="9">
        <v>24</v>
      </c>
      <c r="D24" s="8">
        <f t="shared" si="3"/>
        <v>2.2320000000000002</v>
      </c>
      <c r="E24" s="6"/>
      <c r="F24" s="22">
        <v>24</v>
      </c>
      <c r="G24" s="22">
        <f t="shared" si="4"/>
        <v>0.57599999999999996</v>
      </c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</row>
    <row r="25" spans="1:19" ht="39" customHeight="1" x14ac:dyDescent="0.2">
      <c r="A25" s="198" t="s">
        <v>138</v>
      </c>
      <c r="B25" s="207">
        <v>93</v>
      </c>
      <c r="C25" s="199"/>
      <c r="D25" s="35"/>
      <c r="E25" s="35" t="s">
        <v>63</v>
      </c>
      <c r="F25" s="35"/>
      <c r="G25" s="83">
        <f>SUM(G26:G36)</f>
        <v>11.856450000000001</v>
      </c>
      <c r="H25" s="114">
        <v>8</v>
      </c>
      <c r="I25" s="114">
        <v>6.4</v>
      </c>
      <c r="J25" s="114">
        <v>5.9</v>
      </c>
      <c r="K25" s="114">
        <v>112</v>
      </c>
      <c r="L25" s="114">
        <v>0.05</v>
      </c>
      <c r="M25" s="114">
        <v>10.3</v>
      </c>
      <c r="N25" s="114"/>
      <c r="O25" s="114">
        <v>2.4</v>
      </c>
      <c r="P25" s="114">
        <v>49.72</v>
      </c>
      <c r="Q25" s="114">
        <v>54.6</v>
      </c>
      <c r="R25" s="114">
        <v>26.2</v>
      </c>
      <c r="S25" s="114">
        <v>1.18</v>
      </c>
    </row>
    <row r="26" spans="1:19" ht="15" customHeight="1" x14ac:dyDescent="0.2">
      <c r="A26" s="149" t="s">
        <v>26</v>
      </c>
      <c r="B26" s="207">
        <v>93</v>
      </c>
      <c r="C26" s="202">
        <v>25</v>
      </c>
      <c r="D26" s="7">
        <f t="shared" ref="D26:D36" si="5">B26*C26/1000</f>
        <v>2.3250000000000002</v>
      </c>
      <c r="E26" s="7"/>
      <c r="F26" s="22">
        <v>18.3</v>
      </c>
      <c r="G26" s="22">
        <f>C26*F26/1000</f>
        <v>0.45750000000000002</v>
      </c>
      <c r="H26" s="71"/>
      <c r="I26" s="71"/>
      <c r="J26" s="71"/>
      <c r="K26" s="71"/>
      <c r="L26" s="71"/>
      <c r="M26" s="71"/>
      <c r="N26" s="71"/>
      <c r="O26" s="71"/>
      <c r="P26" s="71"/>
      <c r="Q26" s="71"/>
      <c r="R26" s="71"/>
      <c r="S26" s="71"/>
    </row>
    <row r="27" spans="1:19" ht="15" customHeight="1" x14ac:dyDescent="0.2">
      <c r="A27" s="149" t="s">
        <v>27</v>
      </c>
      <c r="B27" s="207">
        <v>93</v>
      </c>
      <c r="C27" s="202">
        <v>27</v>
      </c>
      <c r="D27" s="7">
        <f t="shared" si="5"/>
        <v>2.5110000000000001</v>
      </c>
      <c r="E27" s="7"/>
      <c r="F27" s="22">
        <v>16.899999999999999</v>
      </c>
      <c r="G27" s="22">
        <f t="shared" ref="G27:G36" si="6">C27*F27/1000</f>
        <v>0.45629999999999993</v>
      </c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</row>
    <row r="28" spans="1:19" ht="15" customHeight="1" x14ac:dyDescent="0.2">
      <c r="A28" s="149" t="s">
        <v>25</v>
      </c>
      <c r="B28" s="207">
        <v>93</v>
      </c>
      <c r="C28" s="202">
        <v>5</v>
      </c>
      <c r="D28" s="7">
        <f t="shared" si="5"/>
        <v>0.46500000000000002</v>
      </c>
      <c r="E28" s="7"/>
      <c r="F28" s="22">
        <v>117</v>
      </c>
      <c r="G28" s="22">
        <f t="shared" si="6"/>
        <v>0.58499999999999996</v>
      </c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</row>
    <row r="29" spans="1:19" ht="15" customHeight="1" x14ac:dyDescent="0.2">
      <c r="A29" s="149" t="s">
        <v>28</v>
      </c>
      <c r="B29" s="207">
        <v>93</v>
      </c>
      <c r="C29" s="202">
        <v>13</v>
      </c>
      <c r="D29" s="7">
        <f t="shared" si="5"/>
        <v>1.2090000000000001</v>
      </c>
      <c r="E29" s="7"/>
      <c r="F29" s="22">
        <v>22.4</v>
      </c>
      <c r="G29" s="22">
        <f t="shared" si="6"/>
        <v>0.29120000000000001</v>
      </c>
      <c r="H29" s="71"/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</row>
    <row r="30" spans="1:19" ht="15" customHeight="1" x14ac:dyDescent="0.2">
      <c r="A30" s="149" t="s">
        <v>36</v>
      </c>
      <c r="B30" s="207">
        <v>93</v>
      </c>
      <c r="C30" s="202">
        <v>15</v>
      </c>
      <c r="D30" s="7">
        <f t="shared" si="5"/>
        <v>1.395</v>
      </c>
      <c r="E30" s="7"/>
      <c r="F30" s="22">
        <v>24</v>
      </c>
      <c r="G30" s="22">
        <f t="shared" si="6"/>
        <v>0.36</v>
      </c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</row>
    <row r="31" spans="1:19" ht="15" customHeight="1" x14ac:dyDescent="0.2">
      <c r="A31" s="149" t="s">
        <v>137</v>
      </c>
      <c r="B31" s="207">
        <v>93</v>
      </c>
      <c r="C31" s="202">
        <v>46</v>
      </c>
      <c r="D31" s="7">
        <f t="shared" si="5"/>
        <v>4.2779999999999996</v>
      </c>
      <c r="E31" s="7"/>
      <c r="F31" s="22">
        <v>163</v>
      </c>
      <c r="G31" s="22">
        <f t="shared" si="6"/>
        <v>7.4980000000000002</v>
      </c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</row>
    <row r="32" spans="1:19" ht="15" customHeight="1" x14ac:dyDescent="0.2">
      <c r="A32" s="149" t="s">
        <v>22</v>
      </c>
      <c r="B32" s="207">
        <v>93</v>
      </c>
      <c r="C32" s="202">
        <v>3</v>
      </c>
      <c r="D32" s="7">
        <f t="shared" si="5"/>
        <v>0.27900000000000003</v>
      </c>
      <c r="E32" s="7"/>
      <c r="F32" s="22">
        <v>50</v>
      </c>
      <c r="G32" s="22">
        <f t="shared" si="6"/>
        <v>0.15</v>
      </c>
      <c r="H32" s="71"/>
      <c r="I32" s="71"/>
      <c r="J32" s="71"/>
      <c r="K32" s="71"/>
      <c r="L32" s="71"/>
      <c r="M32" s="71"/>
      <c r="N32" s="71"/>
      <c r="O32" s="71"/>
      <c r="P32" s="71"/>
      <c r="Q32" s="71"/>
      <c r="R32" s="71"/>
      <c r="S32" s="71"/>
    </row>
    <row r="33" spans="1:19" ht="15" customHeight="1" x14ac:dyDescent="0.2">
      <c r="A33" s="149" t="s">
        <v>30</v>
      </c>
      <c r="B33" s="207">
        <v>93</v>
      </c>
      <c r="C33" s="202">
        <v>50</v>
      </c>
      <c r="D33" s="7">
        <f t="shared" si="5"/>
        <v>4.6500000000000004</v>
      </c>
      <c r="E33" s="7"/>
      <c r="F33" s="22">
        <v>18.399999999999999</v>
      </c>
      <c r="G33" s="22">
        <f t="shared" si="6"/>
        <v>0.91999999999999993</v>
      </c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</row>
    <row r="34" spans="1:19" ht="15" customHeight="1" x14ac:dyDescent="0.2">
      <c r="A34" s="149" t="s">
        <v>31</v>
      </c>
      <c r="B34" s="207">
        <v>93</v>
      </c>
      <c r="C34" s="202">
        <v>5</v>
      </c>
      <c r="D34" s="7">
        <f t="shared" si="5"/>
        <v>0.46500000000000002</v>
      </c>
      <c r="E34" s="7"/>
      <c r="F34" s="22">
        <v>190.09</v>
      </c>
      <c r="G34" s="22">
        <f t="shared" si="6"/>
        <v>0.95045000000000002</v>
      </c>
      <c r="H34" s="72"/>
      <c r="I34" s="72"/>
      <c r="J34" s="72"/>
      <c r="K34" s="72"/>
      <c r="L34" s="72"/>
      <c r="M34" s="72"/>
      <c r="N34" s="72"/>
      <c r="O34" s="72"/>
      <c r="P34" s="72"/>
      <c r="Q34" s="72"/>
      <c r="R34" s="72"/>
      <c r="S34" s="72"/>
    </row>
    <row r="35" spans="1:19" s="36" customFormat="1" x14ac:dyDescent="0.2">
      <c r="A35" s="149" t="s">
        <v>19</v>
      </c>
      <c r="B35" s="207">
        <v>93</v>
      </c>
      <c r="C35" s="202">
        <v>2</v>
      </c>
      <c r="D35" s="7">
        <f t="shared" si="5"/>
        <v>0.186</v>
      </c>
      <c r="E35" s="7"/>
      <c r="F35" s="22">
        <v>16</v>
      </c>
      <c r="G35" s="22">
        <f t="shared" si="6"/>
        <v>3.2000000000000001E-2</v>
      </c>
      <c r="H35" s="71"/>
      <c r="I35" s="71"/>
      <c r="J35" s="71"/>
      <c r="K35" s="71"/>
      <c r="L35" s="71"/>
      <c r="M35" s="71"/>
      <c r="N35" s="71"/>
      <c r="O35" s="71"/>
      <c r="P35" s="71"/>
      <c r="Q35" s="71"/>
      <c r="R35" s="71"/>
      <c r="S35" s="71"/>
    </row>
    <row r="36" spans="1:19" ht="15" customHeight="1" x14ac:dyDescent="0.2">
      <c r="A36" s="149" t="s">
        <v>32</v>
      </c>
      <c r="B36" s="207">
        <v>93</v>
      </c>
      <c r="C36" s="202">
        <v>3</v>
      </c>
      <c r="D36" s="7">
        <f t="shared" si="5"/>
        <v>0.27900000000000003</v>
      </c>
      <c r="E36" s="7"/>
      <c r="F36" s="22">
        <v>52</v>
      </c>
      <c r="G36" s="22">
        <f t="shared" si="6"/>
        <v>0.156</v>
      </c>
      <c r="H36" s="71"/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71"/>
    </row>
    <row r="37" spans="1:19" ht="28.5" customHeight="1" x14ac:dyDescent="0.2">
      <c r="A37" s="119" t="s">
        <v>119</v>
      </c>
      <c r="B37" s="207">
        <v>93</v>
      </c>
      <c r="C37" s="205"/>
      <c r="D37" s="114"/>
      <c r="E37" s="116" t="s">
        <v>175</v>
      </c>
      <c r="F37" s="116"/>
      <c r="G37" s="114">
        <f>SUM(G38:G46)</f>
        <v>14.896879999999999</v>
      </c>
      <c r="H37" s="114">
        <v>3.3</v>
      </c>
      <c r="I37" s="114">
        <v>1.2</v>
      </c>
      <c r="J37" s="114">
        <v>21.4</v>
      </c>
      <c r="K37" s="114">
        <v>111</v>
      </c>
      <c r="L37" s="114">
        <v>0.09</v>
      </c>
      <c r="M37" s="114">
        <v>0.5</v>
      </c>
      <c r="N37" s="114">
        <v>30</v>
      </c>
      <c r="O37" s="114">
        <v>4.0999999999999996</v>
      </c>
      <c r="P37" s="114">
        <v>35.69</v>
      </c>
      <c r="Q37" s="114">
        <v>110.39</v>
      </c>
      <c r="R37" s="114">
        <v>26.9</v>
      </c>
      <c r="S37" s="114">
        <v>1.4</v>
      </c>
    </row>
    <row r="38" spans="1:19" s="36" customFormat="1" ht="15" customHeight="1" x14ac:dyDescent="0.2">
      <c r="A38" s="61" t="s">
        <v>298</v>
      </c>
      <c r="B38" s="207">
        <v>93</v>
      </c>
      <c r="C38" s="196">
        <v>93</v>
      </c>
      <c r="D38" s="71">
        <f t="shared" ref="D38:D46" si="7">B38*C38/1000</f>
        <v>8.6489999999999991</v>
      </c>
      <c r="E38" s="74"/>
      <c r="F38" s="71">
        <v>124</v>
      </c>
      <c r="G38" s="22">
        <f>C38*F38/1000</f>
        <v>11.532</v>
      </c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</row>
    <row r="39" spans="1:19" ht="15" customHeight="1" x14ac:dyDescent="0.2">
      <c r="A39" s="61" t="s">
        <v>36</v>
      </c>
      <c r="B39" s="207">
        <v>93</v>
      </c>
      <c r="C39" s="196">
        <v>10</v>
      </c>
      <c r="D39" s="71">
        <f t="shared" si="7"/>
        <v>0.93</v>
      </c>
      <c r="E39" s="74"/>
      <c r="F39" s="71">
        <v>24</v>
      </c>
      <c r="G39" s="22">
        <f t="shared" ref="G39:G46" si="8">C39*F39/1000</f>
        <v>0.24</v>
      </c>
      <c r="H39" s="71"/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</row>
    <row r="40" spans="1:19" ht="15" customHeight="1" x14ac:dyDescent="0.2">
      <c r="A40" s="61" t="s">
        <v>121</v>
      </c>
      <c r="B40" s="207">
        <v>93</v>
      </c>
      <c r="C40" s="196">
        <v>2</v>
      </c>
      <c r="D40" s="71">
        <f t="shared" si="7"/>
        <v>0.186</v>
      </c>
      <c r="E40" s="74"/>
      <c r="F40" s="71"/>
      <c r="G40" s="22">
        <f t="shared" si="8"/>
        <v>0</v>
      </c>
      <c r="H40" s="71"/>
      <c r="I40" s="71"/>
      <c r="J40" s="71"/>
      <c r="K40" s="71"/>
      <c r="L40" s="71"/>
      <c r="M40" s="71"/>
      <c r="N40" s="71"/>
      <c r="O40" s="71"/>
      <c r="P40" s="71"/>
      <c r="Q40" s="71"/>
      <c r="R40" s="71"/>
      <c r="S40" s="71"/>
    </row>
    <row r="41" spans="1:19" ht="15" customHeight="1" x14ac:dyDescent="0.2">
      <c r="A41" s="61" t="s">
        <v>59</v>
      </c>
      <c r="B41" s="207">
        <v>93</v>
      </c>
      <c r="C41" s="196">
        <v>4</v>
      </c>
      <c r="D41" s="71">
        <f t="shared" si="7"/>
        <v>0.372</v>
      </c>
      <c r="E41" s="74"/>
      <c r="F41" s="71">
        <v>60.97</v>
      </c>
      <c r="G41" s="22">
        <f t="shared" si="8"/>
        <v>0.24387999999999999</v>
      </c>
      <c r="H41" s="72"/>
      <c r="I41" s="72"/>
      <c r="J41" s="72"/>
      <c r="K41" s="72"/>
      <c r="L41" s="72"/>
      <c r="M41" s="72"/>
      <c r="N41" s="72"/>
      <c r="O41" s="72"/>
      <c r="P41" s="72"/>
      <c r="Q41" s="72"/>
      <c r="R41" s="72"/>
      <c r="S41" s="72"/>
    </row>
    <row r="42" spans="1:19" ht="15" customHeight="1" x14ac:dyDescent="0.2">
      <c r="A42" s="61" t="s">
        <v>122</v>
      </c>
      <c r="B42" s="207">
        <v>93</v>
      </c>
      <c r="C42" s="196">
        <v>2</v>
      </c>
      <c r="D42" s="71">
        <f t="shared" si="7"/>
        <v>0.186</v>
      </c>
      <c r="E42" s="74"/>
      <c r="F42" s="71">
        <v>7</v>
      </c>
      <c r="G42" s="22">
        <f t="shared" si="8"/>
        <v>1.4E-2</v>
      </c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</row>
    <row r="43" spans="1:19" ht="35.25" customHeight="1" x14ac:dyDescent="0.2">
      <c r="A43" s="61" t="s">
        <v>78</v>
      </c>
      <c r="B43" s="207">
        <v>93</v>
      </c>
      <c r="C43" s="196">
        <v>6</v>
      </c>
      <c r="D43" s="71">
        <f t="shared" si="7"/>
        <v>0.55800000000000005</v>
      </c>
      <c r="E43" s="74"/>
      <c r="F43" s="71">
        <v>0</v>
      </c>
      <c r="G43" s="22">
        <f t="shared" si="8"/>
        <v>0</v>
      </c>
      <c r="H43" s="71"/>
      <c r="I43" s="71"/>
      <c r="J43" s="71"/>
      <c r="K43" s="71"/>
      <c r="L43" s="71"/>
      <c r="M43" s="71"/>
      <c r="N43" s="71"/>
      <c r="O43" s="71"/>
      <c r="P43" s="71"/>
      <c r="Q43" s="71"/>
      <c r="R43" s="71"/>
      <c r="S43" s="71"/>
    </row>
    <row r="44" spans="1:19" ht="15" customHeight="1" x14ac:dyDescent="0.2">
      <c r="A44" s="61" t="s">
        <v>19</v>
      </c>
      <c r="B44" s="207">
        <v>93</v>
      </c>
      <c r="C44" s="196">
        <v>2</v>
      </c>
      <c r="D44" s="71">
        <f t="shared" si="7"/>
        <v>0.186</v>
      </c>
      <c r="E44" s="74"/>
      <c r="F44" s="71">
        <v>16</v>
      </c>
      <c r="G44" s="22">
        <f t="shared" si="8"/>
        <v>3.2000000000000001E-2</v>
      </c>
      <c r="H44" s="71"/>
      <c r="I44" s="71"/>
      <c r="J44" s="71"/>
      <c r="K44" s="71"/>
      <c r="L44" s="71"/>
      <c r="M44" s="71"/>
      <c r="N44" s="71"/>
      <c r="O44" s="71"/>
      <c r="P44" s="71"/>
      <c r="Q44" s="71"/>
      <c r="R44" s="71"/>
      <c r="S44" s="71"/>
    </row>
    <row r="45" spans="1:19" ht="15" customHeight="1" x14ac:dyDescent="0.2">
      <c r="A45" s="61" t="s">
        <v>41</v>
      </c>
      <c r="B45" s="207">
        <v>93</v>
      </c>
      <c r="C45" s="196">
        <v>5</v>
      </c>
      <c r="D45" s="71">
        <f t="shared" si="7"/>
        <v>0.46500000000000002</v>
      </c>
      <c r="E45" s="62"/>
      <c r="F45" s="71">
        <v>450</v>
      </c>
      <c r="G45" s="22">
        <f t="shared" si="8"/>
        <v>2.25</v>
      </c>
      <c r="H45" s="71"/>
      <c r="I45" s="71"/>
      <c r="J45" s="71"/>
      <c r="K45" s="71"/>
      <c r="L45" s="71"/>
      <c r="M45" s="71"/>
      <c r="N45" s="71"/>
      <c r="O45" s="71"/>
      <c r="P45" s="71"/>
      <c r="Q45" s="71"/>
      <c r="R45" s="71"/>
      <c r="S45" s="71"/>
    </row>
    <row r="46" spans="1:19" ht="15" customHeight="1" x14ac:dyDescent="0.2">
      <c r="A46" s="63" t="s">
        <v>25</v>
      </c>
      <c r="B46" s="207">
        <v>93</v>
      </c>
      <c r="C46" s="197">
        <v>5</v>
      </c>
      <c r="D46" s="72">
        <f t="shared" si="7"/>
        <v>0.46500000000000002</v>
      </c>
      <c r="E46" s="75"/>
      <c r="F46" s="72">
        <v>117</v>
      </c>
      <c r="G46" s="22">
        <f t="shared" si="8"/>
        <v>0.58499999999999996</v>
      </c>
      <c r="H46" s="71"/>
      <c r="I46" s="71"/>
      <c r="J46" s="71"/>
      <c r="K46" s="71"/>
      <c r="L46" s="71"/>
      <c r="M46" s="71"/>
      <c r="N46" s="71"/>
      <c r="O46" s="71"/>
      <c r="P46" s="71"/>
      <c r="Q46" s="71"/>
      <c r="R46" s="71"/>
      <c r="S46" s="71"/>
    </row>
    <row r="47" spans="1:19" ht="31.5" customHeight="1" x14ac:dyDescent="0.2">
      <c r="A47" s="119" t="s">
        <v>64</v>
      </c>
      <c r="B47" s="207">
        <v>93</v>
      </c>
      <c r="C47" s="113"/>
      <c r="D47" s="114"/>
      <c r="E47" s="116">
        <v>150</v>
      </c>
      <c r="F47" s="116"/>
      <c r="G47" s="114">
        <f>SUM(G48:G51)</f>
        <v>6.6351799999999992</v>
      </c>
      <c r="H47" s="114">
        <v>1</v>
      </c>
      <c r="I47" s="120">
        <v>0</v>
      </c>
      <c r="J47" s="114">
        <v>19.8</v>
      </c>
      <c r="K47" s="114">
        <v>85</v>
      </c>
      <c r="L47" s="114">
        <v>1.1599999999999999</v>
      </c>
      <c r="M47" s="114">
        <v>3.75</v>
      </c>
      <c r="N47" s="114">
        <v>33.15</v>
      </c>
      <c r="O47" s="114">
        <v>0.15</v>
      </c>
      <c r="P47" s="114">
        <v>36.97</v>
      </c>
      <c r="Q47" s="114">
        <v>86.59</v>
      </c>
      <c r="R47" s="114">
        <v>26.7</v>
      </c>
      <c r="S47" s="114">
        <v>0.86</v>
      </c>
    </row>
    <row r="48" spans="1:19" ht="15" customHeight="1" x14ac:dyDescent="0.2">
      <c r="A48" s="61" t="s">
        <v>27</v>
      </c>
      <c r="B48" s="207">
        <v>93</v>
      </c>
      <c r="C48" s="76">
        <v>171</v>
      </c>
      <c r="D48" s="71">
        <f t="shared" si="0"/>
        <v>15.903</v>
      </c>
      <c r="E48" s="74"/>
      <c r="F48" s="71">
        <v>16.899999999999999</v>
      </c>
      <c r="G48" s="22">
        <f>C48*F48/1000</f>
        <v>2.8898999999999995</v>
      </c>
      <c r="H48" s="72"/>
      <c r="I48" s="72"/>
      <c r="J48" s="72"/>
      <c r="K48" s="72"/>
      <c r="L48" s="72"/>
      <c r="M48" s="72"/>
      <c r="N48" s="72"/>
      <c r="O48" s="72"/>
      <c r="P48" s="72"/>
      <c r="Q48" s="72"/>
      <c r="R48" s="72"/>
      <c r="S48" s="72"/>
    </row>
    <row r="49" spans="1:19" ht="15" customHeight="1" x14ac:dyDescent="0.2">
      <c r="A49" s="61" t="s">
        <v>41</v>
      </c>
      <c r="B49" s="207">
        <v>93</v>
      </c>
      <c r="C49" s="76">
        <v>5</v>
      </c>
      <c r="D49" s="71">
        <f t="shared" si="0"/>
        <v>0.46500000000000002</v>
      </c>
      <c r="E49" s="74"/>
      <c r="F49" s="71">
        <v>450</v>
      </c>
      <c r="G49" s="22">
        <f t="shared" ref="G49:G51" si="9">C49*F49/1000</f>
        <v>2.25</v>
      </c>
      <c r="H49" s="71"/>
      <c r="I49" s="71"/>
      <c r="J49" s="71"/>
      <c r="K49" s="71"/>
      <c r="L49" s="71"/>
      <c r="M49" s="71"/>
      <c r="N49" s="71"/>
      <c r="O49" s="71"/>
      <c r="P49" s="71"/>
      <c r="Q49" s="71"/>
      <c r="R49" s="71"/>
      <c r="S49" s="71"/>
    </row>
    <row r="50" spans="1:19" ht="15" customHeight="1" x14ac:dyDescent="0.2">
      <c r="A50" s="61" t="s">
        <v>19</v>
      </c>
      <c r="B50" s="207">
        <v>93</v>
      </c>
      <c r="C50" s="76">
        <v>2</v>
      </c>
      <c r="D50" s="71">
        <f t="shared" si="0"/>
        <v>0.186</v>
      </c>
      <c r="E50" s="74"/>
      <c r="F50" s="71">
        <v>16</v>
      </c>
      <c r="G50" s="22">
        <f t="shared" si="9"/>
        <v>3.2000000000000001E-2</v>
      </c>
      <c r="H50" s="71"/>
      <c r="I50" s="71"/>
      <c r="J50" s="71"/>
      <c r="K50" s="71"/>
      <c r="L50" s="71"/>
      <c r="M50" s="71"/>
      <c r="N50" s="71"/>
      <c r="O50" s="71"/>
      <c r="P50" s="71"/>
      <c r="Q50" s="71"/>
      <c r="R50" s="71"/>
      <c r="S50" s="71"/>
    </row>
    <row r="51" spans="1:19" ht="15" customHeight="1" x14ac:dyDescent="0.2">
      <c r="A51" s="63" t="s">
        <v>59</v>
      </c>
      <c r="B51" s="207">
        <v>93</v>
      </c>
      <c r="C51" s="77">
        <v>24</v>
      </c>
      <c r="D51" s="72">
        <f t="shared" si="0"/>
        <v>2.2320000000000002</v>
      </c>
      <c r="E51" s="75"/>
      <c r="F51" s="72">
        <v>60.97</v>
      </c>
      <c r="G51" s="22">
        <f t="shared" si="9"/>
        <v>1.4632799999999999</v>
      </c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</row>
    <row r="52" spans="1:19" ht="23.25" customHeight="1" x14ac:dyDescent="0.2">
      <c r="A52" s="119" t="s">
        <v>270</v>
      </c>
      <c r="B52" s="207">
        <v>93</v>
      </c>
      <c r="C52" s="113"/>
      <c r="D52" s="114"/>
      <c r="E52" s="116">
        <v>200</v>
      </c>
      <c r="F52" s="116"/>
      <c r="G52" s="114">
        <f>SUM(G53)</f>
        <v>10.4</v>
      </c>
      <c r="H52" s="35">
        <v>8.4600000000000009</v>
      </c>
      <c r="I52" s="35">
        <v>2.5099999999999998</v>
      </c>
      <c r="J52" s="35">
        <v>44.33</v>
      </c>
      <c r="K52" s="35">
        <v>186</v>
      </c>
      <c r="L52" s="35">
        <v>0.02</v>
      </c>
      <c r="M52" s="35">
        <v>4</v>
      </c>
      <c r="N52" s="35"/>
      <c r="O52" s="35">
        <v>0.2</v>
      </c>
      <c r="P52" s="35">
        <v>14</v>
      </c>
      <c r="Q52" s="35">
        <v>14</v>
      </c>
      <c r="R52" s="35">
        <v>8</v>
      </c>
      <c r="S52" s="35">
        <v>2.8</v>
      </c>
    </row>
    <row r="53" spans="1:19" ht="15" customHeight="1" x14ac:dyDescent="0.2">
      <c r="A53" s="63" t="s">
        <v>42</v>
      </c>
      <c r="B53" s="207">
        <v>93</v>
      </c>
      <c r="C53" s="77">
        <v>200</v>
      </c>
      <c r="D53" s="72">
        <f t="shared" si="0"/>
        <v>18.600000000000001</v>
      </c>
      <c r="E53" s="75"/>
      <c r="F53" s="75">
        <v>52</v>
      </c>
      <c r="G53" s="22">
        <f>C53*F53/1000</f>
        <v>10.4</v>
      </c>
      <c r="H53" s="80"/>
      <c r="I53" s="80"/>
      <c r="J53" s="80"/>
      <c r="K53" s="80"/>
      <c r="L53" s="80"/>
      <c r="M53" s="80"/>
      <c r="N53" s="80"/>
      <c r="O53" s="80"/>
      <c r="P53" s="80"/>
      <c r="Q53" s="80"/>
      <c r="R53" s="80"/>
      <c r="S53" s="80"/>
    </row>
    <row r="54" spans="1:19" x14ac:dyDescent="0.2">
      <c r="A54" s="119" t="s">
        <v>44</v>
      </c>
      <c r="B54" s="207">
        <v>93</v>
      </c>
      <c r="C54" s="113"/>
      <c r="D54" s="114"/>
      <c r="E54" s="116">
        <v>90</v>
      </c>
      <c r="F54" s="116"/>
      <c r="G54" s="114">
        <f>SUM(G55)</f>
        <v>3.69</v>
      </c>
      <c r="H54" s="114">
        <v>0.78</v>
      </c>
      <c r="I54" s="114">
        <v>0.57999999999999996</v>
      </c>
      <c r="J54" s="114">
        <v>21.15</v>
      </c>
      <c r="K54" s="114">
        <v>81.5</v>
      </c>
      <c r="L54" s="114">
        <v>0.04</v>
      </c>
      <c r="M54" s="114"/>
      <c r="N54" s="114"/>
      <c r="O54" s="114">
        <v>0.36</v>
      </c>
      <c r="P54" s="114">
        <v>9.1999999999999993</v>
      </c>
      <c r="Q54" s="114">
        <v>42.4</v>
      </c>
      <c r="R54" s="114">
        <v>10</v>
      </c>
      <c r="S54" s="114">
        <v>1.24</v>
      </c>
    </row>
    <row r="55" spans="1:19" x14ac:dyDescent="0.2">
      <c r="A55" s="63" t="s">
        <v>43</v>
      </c>
      <c r="B55" s="207">
        <v>93</v>
      </c>
      <c r="C55" s="77">
        <v>90</v>
      </c>
      <c r="D55" s="72">
        <f t="shared" ref="D55" si="10">B55*C55/1000</f>
        <v>8.3699999999999992</v>
      </c>
      <c r="E55" s="75"/>
      <c r="F55" s="22">
        <v>41</v>
      </c>
      <c r="G55" s="22">
        <f>C55*F55/1000</f>
        <v>3.69</v>
      </c>
      <c r="H55" s="72"/>
      <c r="I55" s="72"/>
      <c r="J55" s="72"/>
      <c r="K55" s="72"/>
      <c r="L55" s="72"/>
      <c r="M55" s="72"/>
      <c r="N55" s="72"/>
      <c r="O55" s="72"/>
      <c r="P55" s="72"/>
      <c r="Q55" s="72"/>
      <c r="R55" s="72"/>
      <c r="S55" s="72"/>
    </row>
    <row r="56" spans="1:19" ht="25.5" x14ac:dyDescent="0.2">
      <c r="A56" s="180" t="s">
        <v>65</v>
      </c>
      <c r="B56" s="207">
        <v>93</v>
      </c>
      <c r="C56" s="117"/>
      <c r="D56" s="118"/>
      <c r="E56" s="182">
        <v>50</v>
      </c>
      <c r="F56" s="183"/>
      <c r="G56" s="118">
        <f>SUM(G57:G63)</f>
        <v>13.009400000000001</v>
      </c>
      <c r="H56" s="241">
        <v>9.2200000000000006</v>
      </c>
      <c r="I56" s="241">
        <v>5.48</v>
      </c>
      <c r="J56" s="241">
        <v>29.18</v>
      </c>
      <c r="K56" s="241">
        <v>134.66999999999999</v>
      </c>
      <c r="L56" s="241">
        <v>0.08</v>
      </c>
      <c r="M56" s="241">
        <v>0.04</v>
      </c>
      <c r="N56" s="241">
        <v>34</v>
      </c>
      <c r="O56" s="241"/>
      <c r="P56" s="241">
        <v>50.8</v>
      </c>
      <c r="Q56" s="241">
        <v>90.2</v>
      </c>
      <c r="R56" s="241">
        <v>21.6</v>
      </c>
      <c r="S56" s="241">
        <v>0.9</v>
      </c>
    </row>
    <row r="57" spans="1:19" x14ac:dyDescent="0.2">
      <c r="A57" s="81" t="s">
        <v>66</v>
      </c>
      <c r="B57" s="207">
        <v>93</v>
      </c>
      <c r="C57" s="76">
        <v>1</v>
      </c>
      <c r="D57" s="71">
        <f t="shared" si="0"/>
        <v>9.2999999999999999E-2</v>
      </c>
      <c r="E57" s="62"/>
      <c r="F57" s="71">
        <v>310</v>
      </c>
      <c r="G57" s="22">
        <f>C57*F57/1000</f>
        <v>0.31</v>
      </c>
      <c r="H57" s="71"/>
      <c r="I57" s="71"/>
      <c r="J57" s="71"/>
      <c r="K57" s="71"/>
      <c r="L57" s="71"/>
      <c r="M57" s="71"/>
      <c r="N57" s="71"/>
      <c r="O57" s="71"/>
      <c r="P57" s="71"/>
      <c r="Q57" s="71"/>
      <c r="R57" s="71"/>
      <c r="S57" s="71"/>
    </row>
    <row r="58" spans="1:19" x14ac:dyDescent="0.2">
      <c r="A58" s="81" t="s">
        <v>25</v>
      </c>
      <c r="B58" s="207">
        <v>93</v>
      </c>
      <c r="C58" s="76">
        <v>5</v>
      </c>
      <c r="D58" s="71">
        <f t="shared" si="0"/>
        <v>0.46500000000000002</v>
      </c>
      <c r="E58" s="62"/>
      <c r="F58" s="71">
        <v>117</v>
      </c>
      <c r="G58" s="22">
        <f t="shared" ref="G58:G63" si="11">C58*F58/1000</f>
        <v>0.58499999999999996</v>
      </c>
      <c r="H58" s="71"/>
      <c r="I58" s="71"/>
      <c r="J58" s="71"/>
      <c r="K58" s="71"/>
      <c r="L58" s="71"/>
      <c r="M58" s="71"/>
      <c r="N58" s="71"/>
      <c r="O58" s="71"/>
      <c r="P58" s="71"/>
      <c r="Q58" s="71"/>
      <c r="R58" s="71"/>
      <c r="S58" s="71"/>
    </row>
    <row r="59" spans="1:19" x14ac:dyDescent="0.2">
      <c r="A59" s="81" t="s">
        <v>41</v>
      </c>
      <c r="B59" s="207">
        <v>93</v>
      </c>
      <c r="C59" s="76">
        <v>3</v>
      </c>
      <c r="D59" s="71">
        <f t="shared" si="0"/>
        <v>0.27900000000000003</v>
      </c>
      <c r="E59" s="62"/>
      <c r="F59" s="71">
        <v>450</v>
      </c>
      <c r="G59" s="22">
        <f t="shared" si="11"/>
        <v>1.35</v>
      </c>
      <c r="H59" s="71"/>
      <c r="I59" s="71"/>
      <c r="J59" s="71"/>
      <c r="K59" s="71"/>
      <c r="L59" s="71"/>
      <c r="M59" s="71"/>
      <c r="N59" s="71"/>
      <c r="O59" s="71"/>
      <c r="P59" s="71"/>
      <c r="Q59" s="71"/>
      <c r="R59" s="71"/>
      <c r="S59" s="71"/>
    </row>
    <row r="60" spans="1:19" x14ac:dyDescent="0.2">
      <c r="A60" s="81" t="s">
        <v>79</v>
      </c>
      <c r="B60" s="207">
        <v>93</v>
      </c>
      <c r="C60" s="76">
        <v>53</v>
      </c>
      <c r="D60" s="71">
        <f t="shared" si="0"/>
        <v>4.9290000000000003</v>
      </c>
      <c r="E60" s="62"/>
      <c r="F60" s="71">
        <v>33</v>
      </c>
      <c r="G60" s="22">
        <f t="shared" si="11"/>
        <v>1.7490000000000001</v>
      </c>
      <c r="H60" s="71"/>
      <c r="I60" s="71"/>
      <c r="J60" s="71"/>
      <c r="K60" s="71"/>
      <c r="L60" s="71"/>
      <c r="M60" s="71"/>
      <c r="N60" s="71"/>
      <c r="O60" s="71"/>
      <c r="P60" s="71"/>
      <c r="Q60" s="71"/>
      <c r="R60" s="71"/>
      <c r="S60" s="71"/>
    </row>
    <row r="61" spans="1:19" x14ac:dyDescent="0.2">
      <c r="A61" s="81" t="s">
        <v>22</v>
      </c>
      <c r="B61" s="207">
        <v>93</v>
      </c>
      <c r="C61" s="76">
        <v>5</v>
      </c>
      <c r="D61" s="71">
        <f t="shared" si="0"/>
        <v>0.46500000000000002</v>
      </c>
      <c r="E61" s="62"/>
      <c r="F61" s="71">
        <v>50</v>
      </c>
      <c r="G61" s="22">
        <f t="shared" si="11"/>
        <v>0.25</v>
      </c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</row>
    <row r="62" spans="1:19" x14ac:dyDescent="0.2">
      <c r="A62" s="81" t="s">
        <v>67</v>
      </c>
      <c r="B62" s="207">
        <v>93</v>
      </c>
      <c r="C62" s="76">
        <v>24</v>
      </c>
      <c r="D62" s="71">
        <f t="shared" si="0"/>
        <v>2.2320000000000002</v>
      </c>
      <c r="E62" s="62"/>
      <c r="F62" s="71">
        <v>355.6</v>
      </c>
      <c r="G62" s="22">
        <f t="shared" si="11"/>
        <v>8.5344000000000015</v>
      </c>
      <c r="H62" s="228"/>
      <c r="I62" s="228"/>
      <c r="J62" s="228"/>
      <c r="K62" s="229"/>
      <c r="L62" s="229"/>
      <c r="M62" s="229"/>
      <c r="N62" s="229"/>
      <c r="O62" s="229"/>
      <c r="P62" s="229"/>
      <c r="Q62" s="229"/>
      <c r="R62" s="229"/>
      <c r="S62" s="229"/>
    </row>
    <row r="63" spans="1:19" x14ac:dyDescent="0.2">
      <c r="A63" s="82" t="s">
        <v>68</v>
      </c>
      <c r="B63" s="207">
        <v>93</v>
      </c>
      <c r="C63" s="77">
        <v>33</v>
      </c>
      <c r="D63" s="72">
        <f t="shared" si="0"/>
        <v>3.069</v>
      </c>
      <c r="E63" s="64"/>
      <c r="F63" s="71">
        <v>7</v>
      </c>
      <c r="G63" s="22">
        <f t="shared" si="11"/>
        <v>0.23100000000000001</v>
      </c>
      <c r="H63" s="228"/>
      <c r="I63" s="228"/>
      <c r="J63" s="228"/>
      <c r="K63" s="229"/>
      <c r="L63" s="229"/>
      <c r="M63" s="229"/>
      <c r="N63" s="229"/>
      <c r="O63" s="229"/>
      <c r="P63" s="229"/>
      <c r="Q63" s="229"/>
      <c r="R63" s="229"/>
      <c r="S63" s="229"/>
    </row>
    <row r="64" spans="1:19" x14ac:dyDescent="0.2">
      <c r="A64" s="235"/>
      <c r="B64" s="236"/>
      <c r="C64" s="237"/>
      <c r="D64" s="238"/>
      <c r="E64" s="239"/>
      <c r="F64" s="238"/>
      <c r="G64" s="238"/>
      <c r="H64" s="240">
        <f>SUM(H21:H37:H47:H47:H52:H56)</f>
        <v>35.71</v>
      </c>
      <c r="I64" s="240">
        <f>SUM(I21:I37:I47:I47:I52:I56)</f>
        <v>24.069999999999997</v>
      </c>
      <c r="J64" s="240">
        <f>SUM(J21:J37:J47:J47:J52:J56)</f>
        <v>143.26</v>
      </c>
      <c r="K64" s="240">
        <f>SUM(K21:K37:K47:K47:K52:K56)</f>
        <v>807.27</v>
      </c>
      <c r="L64" s="240">
        <f>SUM(L21:L37:L47:L47:L52:L56)</f>
        <v>1.47</v>
      </c>
      <c r="M64" s="240">
        <f>SUM(M21:M37:M47:M47:M52:M56)</f>
        <v>88.59</v>
      </c>
      <c r="N64" s="240">
        <f>SUM(N21:N37:N47:N47:N52:N56)</f>
        <v>99.65</v>
      </c>
      <c r="O64" s="240">
        <f>SUM(O21:O37:O47:O47:O52:O56)</f>
        <v>7.2100000000000009</v>
      </c>
      <c r="P64" s="240">
        <f>SUM(P21:P37:P47:P47:P52:P56)</f>
        <v>217.57999999999998</v>
      </c>
      <c r="Q64" s="240">
        <f>SUM(Q21:Q37:Q47:Q47:Q52:Q56)</f>
        <v>479.87999999999994</v>
      </c>
      <c r="R64" s="240">
        <f>SUM(R21:R37:R47:R47:R52:R56)</f>
        <v>129.69999999999999</v>
      </c>
      <c r="S64" s="240">
        <f>SUM(S21:S37:S47:S47:S52:S56)</f>
        <v>8.7899999999999991</v>
      </c>
    </row>
    <row r="65" spans="1:19" x14ac:dyDescent="0.2">
      <c r="A65" s="145" t="s">
        <v>13</v>
      </c>
      <c r="B65" s="140">
        <v>93</v>
      </c>
      <c r="C65" s="156"/>
      <c r="D65" s="157"/>
      <c r="E65" s="141"/>
      <c r="F65" s="141"/>
      <c r="G65" s="141"/>
      <c r="H65" s="160"/>
      <c r="I65" s="160"/>
      <c r="J65" s="160"/>
      <c r="K65" s="161"/>
      <c r="L65" s="161"/>
      <c r="M65" s="161"/>
      <c r="N65" s="161"/>
      <c r="O65" s="161"/>
      <c r="P65" s="161"/>
      <c r="Q65" s="161"/>
      <c r="R65" s="161"/>
      <c r="S65" s="161"/>
    </row>
    <row r="66" spans="1:19" x14ac:dyDescent="0.2">
      <c r="A66" s="60" t="s">
        <v>60</v>
      </c>
      <c r="B66" s="112">
        <v>93</v>
      </c>
      <c r="C66" s="78"/>
      <c r="D66" s="70"/>
      <c r="E66" s="73">
        <v>18</v>
      </c>
      <c r="F66" s="116"/>
      <c r="G66" s="114">
        <f>SUM(G67)</f>
        <v>2.88</v>
      </c>
      <c r="H66" s="70">
        <v>0.77</v>
      </c>
      <c r="I66" s="70">
        <v>6.07</v>
      </c>
      <c r="J66" s="70">
        <v>15</v>
      </c>
      <c r="K66" s="70">
        <v>118</v>
      </c>
      <c r="L66" s="70"/>
      <c r="M66" s="70"/>
      <c r="N66" s="70"/>
      <c r="O66" s="70"/>
      <c r="P66" s="70">
        <v>8</v>
      </c>
      <c r="Q66" s="70">
        <v>42</v>
      </c>
      <c r="R66" s="70">
        <v>6</v>
      </c>
      <c r="S66" s="70">
        <v>0.6</v>
      </c>
    </row>
    <row r="67" spans="1:19" x14ac:dyDescent="0.2">
      <c r="A67" s="63" t="s">
        <v>60</v>
      </c>
      <c r="B67" s="112">
        <v>93</v>
      </c>
      <c r="C67" s="77">
        <v>18</v>
      </c>
      <c r="D67" s="72">
        <f t="shared" ref="D67" si="12">B67*C67/1000</f>
        <v>1.6739999999999999</v>
      </c>
      <c r="E67" s="75"/>
      <c r="F67" s="22">
        <v>160</v>
      </c>
      <c r="G67" s="22">
        <f>C67*F67/1000</f>
        <v>2.88</v>
      </c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</row>
    <row r="68" spans="1:19" ht="25.5" x14ac:dyDescent="0.2">
      <c r="A68" s="92" t="s">
        <v>89</v>
      </c>
      <c r="B68" s="112">
        <v>93</v>
      </c>
      <c r="C68" s="94"/>
      <c r="D68" s="95"/>
      <c r="E68" s="96">
        <v>200</v>
      </c>
      <c r="F68" s="96"/>
      <c r="G68" s="104">
        <f>SUM(G69)</f>
        <v>12.86467</v>
      </c>
      <c r="H68" s="95">
        <v>1.53</v>
      </c>
      <c r="I68" s="95">
        <v>0.34</v>
      </c>
      <c r="J68" s="95">
        <v>13.77</v>
      </c>
      <c r="K68" s="97">
        <v>61.2</v>
      </c>
      <c r="L68" s="97">
        <v>0.08</v>
      </c>
      <c r="M68" s="97">
        <v>2.6</v>
      </c>
      <c r="N68" s="97">
        <v>40</v>
      </c>
      <c r="O68" s="97"/>
      <c r="P68" s="97">
        <v>240</v>
      </c>
      <c r="Q68" s="97">
        <v>180</v>
      </c>
      <c r="R68" s="97">
        <v>28</v>
      </c>
      <c r="S68" s="97">
        <v>0.2</v>
      </c>
    </row>
    <row r="69" spans="1:19" x14ac:dyDescent="0.2">
      <c r="A69" s="13" t="s">
        <v>89</v>
      </c>
      <c r="B69" s="112">
        <v>93</v>
      </c>
      <c r="C69" s="195">
        <v>211</v>
      </c>
      <c r="D69" s="53">
        <f>C69*B69/1000</f>
        <v>19.623000000000001</v>
      </c>
      <c r="E69" s="14"/>
      <c r="F69" s="14">
        <v>60.97</v>
      </c>
      <c r="G69" s="8">
        <f>C69*F69/1000</f>
        <v>12.86467</v>
      </c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</row>
    <row r="70" spans="1:19" x14ac:dyDescent="0.2">
      <c r="A70" s="28"/>
      <c r="B70" s="67"/>
      <c r="C70" s="68"/>
      <c r="D70" s="69"/>
      <c r="E70" s="31"/>
      <c r="F70" s="31"/>
      <c r="G70" s="31"/>
      <c r="H70" s="15">
        <f t="shared" ref="H70:S70" si="13">SUM(H66:H68)</f>
        <v>2.2999999999999998</v>
      </c>
      <c r="I70" s="15">
        <f t="shared" si="13"/>
        <v>6.41</v>
      </c>
      <c r="J70" s="15">
        <f t="shared" si="13"/>
        <v>28.77</v>
      </c>
      <c r="K70" s="15">
        <f t="shared" si="13"/>
        <v>179.2</v>
      </c>
      <c r="L70" s="15">
        <f t="shared" si="13"/>
        <v>0.08</v>
      </c>
      <c r="M70" s="15">
        <f t="shared" si="13"/>
        <v>2.6</v>
      </c>
      <c r="N70" s="15">
        <f t="shared" si="13"/>
        <v>40</v>
      </c>
      <c r="O70" s="15">
        <f t="shared" si="13"/>
        <v>0</v>
      </c>
      <c r="P70" s="15">
        <f t="shared" si="13"/>
        <v>248</v>
      </c>
      <c r="Q70" s="15">
        <f t="shared" si="13"/>
        <v>222</v>
      </c>
      <c r="R70" s="15">
        <f t="shared" si="13"/>
        <v>34</v>
      </c>
      <c r="S70" s="15">
        <f t="shared" si="13"/>
        <v>0.8</v>
      </c>
    </row>
    <row r="71" spans="1:19" x14ac:dyDescent="0.2">
      <c r="F71" s="44" t="s">
        <v>47</v>
      </c>
      <c r="G71" s="50">
        <f>E73*E74</f>
        <v>10028.70894</v>
      </c>
      <c r="H71" s="50">
        <f t="shared" ref="H71:S71" si="14">SUM(H19+H64+H70)</f>
        <v>58.17</v>
      </c>
      <c r="I71" s="50">
        <f t="shared" si="14"/>
        <v>39.83</v>
      </c>
      <c r="J71" s="50">
        <f t="shared" si="14"/>
        <v>307.16999999999996</v>
      </c>
      <c r="K71" s="50">
        <f t="shared" si="14"/>
        <v>1788.17</v>
      </c>
      <c r="L71" s="50">
        <f t="shared" si="14"/>
        <v>1.61</v>
      </c>
      <c r="M71" s="50">
        <f t="shared" si="14"/>
        <v>171.54999999999998</v>
      </c>
      <c r="N71" s="50">
        <f t="shared" si="14"/>
        <v>172.35000000000002</v>
      </c>
      <c r="O71" s="50">
        <f t="shared" si="14"/>
        <v>7.7500000000000009</v>
      </c>
      <c r="P71" s="50">
        <f t="shared" si="14"/>
        <v>611.02</v>
      </c>
      <c r="Q71" s="50">
        <f t="shared" si="14"/>
        <v>835.43999999999994</v>
      </c>
      <c r="R71" s="50">
        <f t="shared" si="14"/>
        <v>188.32</v>
      </c>
      <c r="S71" s="50">
        <f t="shared" si="14"/>
        <v>10.07</v>
      </c>
    </row>
    <row r="73" spans="1:19" x14ac:dyDescent="0.2">
      <c r="A73" s="2" t="s">
        <v>48</v>
      </c>
      <c r="E73" s="177">
        <v>93</v>
      </c>
      <c r="F73" s="2" t="s">
        <v>49</v>
      </c>
    </row>
    <row r="74" spans="1:19" ht="15" x14ac:dyDescent="0.25">
      <c r="A74" s="2" t="s">
        <v>50</v>
      </c>
      <c r="E74" s="206">
        <f>SUM(G9+G66+G15+G17+G21+G25+G37+G47+G52+G54+G56+G68)</f>
        <v>107.83558000000001</v>
      </c>
      <c r="F74" s="2" t="s">
        <v>51</v>
      </c>
    </row>
    <row r="76" spans="1:19" x14ac:dyDescent="0.2">
      <c r="A76" s="2" t="s">
        <v>271</v>
      </c>
      <c r="B76" s="3" t="s">
        <v>272</v>
      </c>
      <c r="E76" s="2" t="s">
        <v>52</v>
      </c>
      <c r="H76" s="3"/>
      <c r="I76" s="2" t="s">
        <v>53</v>
      </c>
    </row>
  </sheetData>
  <mergeCells count="6">
    <mergeCell ref="H5:K5"/>
    <mergeCell ref="A1:B1"/>
    <mergeCell ref="A2:B2"/>
    <mergeCell ref="A3:B3"/>
    <mergeCell ref="A4:B4"/>
    <mergeCell ref="C4:G5"/>
  </mergeCells>
  <pageMargins left="0.98425196850393704" right="0.39370078740157483" top="0.39370078740157483" bottom="0.19685039370078741" header="0.31496062992125984" footer="0.31496062992125984"/>
  <pageSetup paperSize="9" scale="4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3"/>
  <sheetViews>
    <sheetView view="pageBreakPreview" topLeftCell="A36" zoomScale="82" zoomScaleNormal="110" zoomScaleSheetLayoutView="82" workbookViewId="0">
      <selection activeCell="E71" sqref="E71"/>
    </sheetView>
  </sheetViews>
  <sheetFormatPr defaultColWidth="8.85546875" defaultRowHeight="12.75" x14ac:dyDescent="0.2"/>
  <cols>
    <col min="1" max="1" width="19.140625" style="2" bestFit="1" customWidth="1"/>
    <col min="2" max="6" width="9.7109375" style="2" customWidth="1"/>
    <col min="7" max="7" width="14.28515625" style="2" customWidth="1"/>
    <col min="8" max="11" width="9.7109375" style="2" customWidth="1"/>
    <col min="12" max="16384" width="8.85546875" style="2"/>
  </cols>
  <sheetData>
    <row r="1" spans="1:19" ht="15" customHeight="1" x14ac:dyDescent="0.2">
      <c r="A1" s="273" t="s">
        <v>147</v>
      </c>
      <c r="B1" s="273"/>
    </row>
    <row r="2" spans="1:19" x14ac:dyDescent="0.2">
      <c r="A2" s="271" t="s">
        <v>14</v>
      </c>
      <c r="B2" s="271"/>
    </row>
    <row r="3" spans="1:19" ht="15" customHeight="1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19.5" x14ac:dyDescent="0.25">
      <c r="C5" s="272"/>
      <c r="D5" s="272"/>
      <c r="E5" s="272"/>
      <c r="F5" s="272"/>
      <c r="G5" s="272"/>
      <c r="H5" s="269" t="s">
        <v>80</v>
      </c>
      <c r="I5" s="269"/>
      <c r="J5" s="269"/>
      <c r="K5" s="269"/>
    </row>
    <row r="6" spans="1:19" ht="15" customHeight="1" x14ac:dyDescent="0.2">
      <c r="E6" s="2" t="s">
        <v>202</v>
      </c>
    </row>
    <row r="7" spans="1:19" s="1" customFormat="1" ht="43.9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ht="15" customHeight="1" x14ac:dyDescent="0.2">
      <c r="A8" s="134" t="s">
        <v>11</v>
      </c>
      <c r="B8" s="135">
        <v>156</v>
      </c>
      <c r="C8" s="136"/>
      <c r="D8" s="136"/>
      <c r="E8" s="136"/>
      <c r="F8" s="136"/>
      <c r="G8" s="136"/>
      <c r="H8" s="136"/>
      <c r="I8" s="136"/>
      <c r="J8" s="136"/>
      <c r="K8" s="137"/>
      <c r="L8" s="137"/>
      <c r="M8" s="137"/>
      <c r="N8" s="137"/>
      <c r="O8" s="137"/>
      <c r="P8" s="137"/>
      <c r="Q8" s="137"/>
      <c r="R8" s="137"/>
      <c r="S8" s="137"/>
    </row>
    <row r="9" spans="1:19" s="105" customFormat="1" ht="25.5" x14ac:dyDescent="0.25">
      <c r="A9" s="119" t="s">
        <v>192</v>
      </c>
      <c r="B9" s="112">
        <v>156</v>
      </c>
      <c r="C9" s="115"/>
      <c r="D9" s="116"/>
      <c r="E9" s="116" t="s">
        <v>163</v>
      </c>
      <c r="F9" s="116"/>
      <c r="G9" s="114">
        <f>SUM(G10:G14)</f>
        <v>12.169</v>
      </c>
      <c r="H9" s="114">
        <v>7.32</v>
      </c>
      <c r="I9" s="114">
        <v>5.92</v>
      </c>
      <c r="J9" s="114">
        <v>37.5</v>
      </c>
      <c r="K9" s="114">
        <v>251</v>
      </c>
      <c r="L9" s="114">
        <v>0.04</v>
      </c>
      <c r="M9" s="114">
        <v>0.36</v>
      </c>
      <c r="N9" s="114">
        <v>32.700000000000003</v>
      </c>
      <c r="O9" s="114">
        <v>0.1</v>
      </c>
      <c r="P9" s="114">
        <v>132.63999999999999</v>
      </c>
      <c r="Q9" s="114">
        <v>109.74</v>
      </c>
      <c r="R9" s="114">
        <v>17.059999999999999</v>
      </c>
      <c r="S9" s="114">
        <v>0.26</v>
      </c>
    </row>
    <row r="10" spans="1:19" ht="15" customHeight="1" x14ac:dyDescent="0.2">
      <c r="A10" s="61" t="s">
        <v>58</v>
      </c>
      <c r="B10" s="112">
        <v>156</v>
      </c>
      <c r="C10" s="196">
        <v>31</v>
      </c>
      <c r="D10" s="71">
        <f>B10*C10/1000</f>
        <v>4.8360000000000003</v>
      </c>
      <c r="E10" s="74"/>
      <c r="F10" s="22">
        <v>40</v>
      </c>
      <c r="G10" s="22">
        <f>C10*F10/1000</f>
        <v>1.24</v>
      </c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</row>
    <row r="11" spans="1:19" s="36" customFormat="1" ht="15" customHeight="1" x14ac:dyDescent="0.2">
      <c r="A11" s="61" t="s">
        <v>59</v>
      </c>
      <c r="B11" s="112">
        <v>156</v>
      </c>
      <c r="C11" s="196">
        <v>100</v>
      </c>
      <c r="D11" s="71">
        <f t="shared" ref="D11:D63" si="0">B11*C11/1000</f>
        <v>15.6</v>
      </c>
      <c r="E11" s="74"/>
      <c r="F11" s="22">
        <v>60.97</v>
      </c>
      <c r="G11" s="22">
        <f t="shared" ref="G11:G14" si="1">C11*F11/1000</f>
        <v>6.0970000000000004</v>
      </c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</row>
    <row r="12" spans="1:19" ht="15" customHeight="1" x14ac:dyDescent="0.2">
      <c r="A12" s="61" t="s">
        <v>41</v>
      </c>
      <c r="B12" s="112">
        <v>156</v>
      </c>
      <c r="C12" s="196">
        <v>10</v>
      </c>
      <c r="D12" s="71">
        <f t="shared" si="0"/>
        <v>1.56</v>
      </c>
      <c r="E12" s="74"/>
      <c r="F12" s="22">
        <v>450</v>
      </c>
      <c r="G12" s="22">
        <f t="shared" si="1"/>
        <v>4.5</v>
      </c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</row>
    <row r="13" spans="1:19" ht="15" customHeight="1" x14ac:dyDescent="0.2">
      <c r="A13" s="61" t="s">
        <v>22</v>
      </c>
      <c r="B13" s="112">
        <v>156</v>
      </c>
      <c r="C13" s="196">
        <v>6</v>
      </c>
      <c r="D13" s="71">
        <f t="shared" si="0"/>
        <v>0.93600000000000005</v>
      </c>
      <c r="E13" s="74"/>
      <c r="F13" s="22">
        <v>50</v>
      </c>
      <c r="G13" s="22">
        <f t="shared" si="1"/>
        <v>0.3</v>
      </c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</row>
    <row r="14" spans="1:19" s="36" customFormat="1" ht="15" customHeight="1" x14ac:dyDescent="0.2">
      <c r="A14" s="63" t="s">
        <v>19</v>
      </c>
      <c r="B14" s="112">
        <v>156</v>
      </c>
      <c r="C14" s="197">
        <v>2</v>
      </c>
      <c r="D14" s="72">
        <f t="shared" si="0"/>
        <v>0.312</v>
      </c>
      <c r="E14" s="79"/>
      <c r="F14" s="22">
        <v>16</v>
      </c>
      <c r="G14" s="22">
        <f t="shared" si="1"/>
        <v>3.2000000000000001E-2</v>
      </c>
      <c r="H14" s="72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</row>
    <row r="15" spans="1:19" s="105" customFormat="1" ht="15" customHeight="1" x14ac:dyDescent="0.25">
      <c r="A15" s="119" t="s">
        <v>61</v>
      </c>
      <c r="B15" s="112">
        <v>156</v>
      </c>
      <c r="C15" s="205"/>
      <c r="D15" s="114"/>
      <c r="E15" s="116">
        <v>200</v>
      </c>
      <c r="F15" s="116"/>
      <c r="G15" s="114">
        <f>SUM(G16)</f>
        <v>1.8240000000000001</v>
      </c>
      <c r="H15" s="114">
        <v>0.66</v>
      </c>
      <c r="I15" s="114">
        <v>0.26</v>
      </c>
      <c r="J15" s="114">
        <v>69.14</v>
      </c>
      <c r="K15" s="114">
        <v>200</v>
      </c>
      <c r="L15" s="114"/>
      <c r="M15" s="114">
        <v>80</v>
      </c>
      <c r="N15" s="114"/>
      <c r="O15" s="114">
        <v>0.18</v>
      </c>
      <c r="P15" s="114">
        <v>8.1999999999999993</v>
      </c>
      <c r="Q15" s="114">
        <v>6.42</v>
      </c>
      <c r="R15" s="114">
        <v>0.96</v>
      </c>
      <c r="S15" s="114" t="s">
        <v>251</v>
      </c>
    </row>
    <row r="16" spans="1:19" ht="15" customHeight="1" x14ac:dyDescent="0.2">
      <c r="A16" s="63" t="s">
        <v>62</v>
      </c>
      <c r="B16" s="112">
        <v>156</v>
      </c>
      <c r="C16" s="197">
        <v>32</v>
      </c>
      <c r="D16" s="72">
        <f t="shared" si="0"/>
        <v>4.992</v>
      </c>
      <c r="E16" s="75"/>
      <c r="F16" s="22">
        <v>57</v>
      </c>
      <c r="G16" s="22">
        <f>C16*F16/1000</f>
        <v>1.8240000000000001</v>
      </c>
      <c r="H16" s="72"/>
      <c r="I16" s="72"/>
      <c r="J16" s="72"/>
      <c r="K16" s="72"/>
      <c r="L16" s="72"/>
      <c r="M16" s="72"/>
      <c r="N16" s="72"/>
      <c r="O16" s="72"/>
      <c r="P16" s="72"/>
      <c r="Q16" s="72"/>
      <c r="R16" s="72"/>
      <c r="S16" s="72"/>
    </row>
    <row r="17" spans="1:19" s="105" customFormat="1" ht="15" customHeight="1" x14ac:dyDescent="0.25">
      <c r="A17" s="119" t="s">
        <v>143</v>
      </c>
      <c r="B17" s="112">
        <v>156</v>
      </c>
      <c r="C17" s="113"/>
      <c r="D17" s="114"/>
      <c r="E17" s="116">
        <v>150</v>
      </c>
      <c r="F17" s="116"/>
      <c r="G17" s="114">
        <f>SUM(G18)</f>
        <v>6.15</v>
      </c>
      <c r="H17" s="103">
        <v>12.18</v>
      </c>
      <c r="I17" s="103">
        <v>3.17</v>
      </c>
      <c r="J17" s="103">
        <v>28.5</v>
      </c>
      <c r="K17" s="104">
        <v>350.7</v>
      </c>
      <c r="L17" s="104">
        <v>0.02</v>
      </c>
      <c r="M17" s="104"/>
      <c r="N17" s="104"/>
      <c r="O17" s="104">
        <v>0.26</v>
      </c>
      <c r="P17" s="104">
        <v>4.5999999999999996</v>
      </c>
      <c r="Q17" s="104">
        <v>17.399999999999999</v>
      </c>
      <c r="R17" s="104">
        <v>6.6</v>
      </c>
      <c r="S17" s="104">
        <v>0.22</v>
      </c>
    </row>
    <row r="18" spans="1:19" ht="15" customHeight="1" x14ac:dyDescent="0.2">
      <c r="A18" s="63" t="s">
        <v>143</v>
      </c>
      <c r="B18" s="112">
        <v>156</v>
      </c>
      <c r="C18" s="77">
        <v>150</v>
      </c>
      <c r="D18" s="72">
        <f t="shared" si="0"/>
        <v>23.4</v>
      </c>
      <c r="E18" s="75"/>
      <c r="F18" s="8">
        <v>41</v>
      </c>
      <c r="G18" s="22">
        <f>C18*F18/1000</f>
        <v>6.15</v>
      </c>
      <c r="H18" s="72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</row>
    <row r="19" spans="1:19" s="36" customFormat="1" ht="15" customHeight="1" x14ac:dyDescent="0.2">
      <c r="A19" s="25"/>
      <c r="B19" s="65"/>
      <c r="C19" s="26"/>
      <c r="D19" s="66"/>
      <c r="E19" s="27"/>
      <c r="F19" s="27"/>
      <c r="G19" s="27"/>
      <c r="H19" s="15">
        <f t="shared" ref="H19:S19" si="2">SUM(H9:H18)</f>
        <v>20.16</v>
      </c>
      <c r="I19" s="15">
        <f t="shared" si="2"/>
        <v>9.35</v>
      </c>
      <c r="J19" s="15">
        <f t="shared" si="2"/>
        <v>135.13999999999999</v>
      </c>
      <c r="K19" s="15">
        <f t="shared" si="2"/>
        <v>801.7</v>
      </c>
      <c r="L19" s="15">
        <f t="shared" si="2"/>
        <v>0.06</v>
      </c>
      <c r="M19" s="15">
        <f t="shared" si="2"/>
        <v>80.36</v>
      </c>
      <c r="N19" s="15">
        <f t="shared" si="2"/>
        <v>32.700000000000003</v>
      </c>
      <c r="O19" s="15">
        <f t="shared" si="2"/>
        <v>0.54</v>
      </c>
      <c r="P19" s="15">
        <f t="shared" si="2"/>
        <v>145.43999999999997</v>
      </c>
      <c r="Q19" s="15">
        <f t="shared" si="2"/>
        <v>133.56</v>
      </c>
      <c r="R19" s="15">
        <f t="shared" si="2"/>
        <v>24.619999999999997</v>
      </c>
      <c r="S19" s="15">
        <f t="shared" si="2"/>
        <v>0.48</v>
      </c>
    </row>
    <row r="20" spans="1:19" ht="15" customHeight="1" x14ac:dyDescent="0.2">
      <c r="A20" s="134" t="s">
        <v>12</v>
      </c>
      <c r="B20" s="140">
        <v>156</v>
      </c>
      <c r="C20" s="156"/>
      <c r="D20" s="157"/>
      <c r="E20" s="136"/>
      <c r="F20" s="136"/>
      <c r="G20" s="136"/>
      <c r="H20" s="158"/>
      <c r="I20" s="158"/>
      <c r="J20" s="158"/>
      <c r="K20" s="159"/>
      <c r="L20" s="159"/>
      <c r="M20" s="159"/>
      <c r="N20" s="159"/>
      <c r="O20" s="159"/>
      <c r="P20" s="159"/>
      <c r="Q20" s="159"/>
      <c r="R20" s="159"/>
      <c r="S20" s="159"/>
    </row>
    <row r="21" spans="1:19" s="105" customFormat="1" x14ac:dyDescent="0.25">
      <c r="A21" s="99" t="s">
        <v>87</v>
      </c>
      <c r="B21" s="207">
        <v>156</v>
      </c>
      <c r="C21" s="110"/>
      <c r="D21" s="104"/>
      <c r="E21" s="103" t="s">
        <v>264</v>
      </c>
      <c r="F21" s="103"/>
      <c r="G21" s="104">
        <f>SUM(G22:G24)</f>
        <v>14.181000000000001</v>
      </c>
      <c r="H21" s="103">
        <v>4.95</v>
      </c>
      <c r="I21" s="103">
        <v>7.9</v>
      </c>
      <c r="J21" s="103">
        <v>1.5</v>
      </c>
      <c r="K21" s="104">
        <v>97.1</v>
      </c>
      <c r="L21" s="104">
        <v>0.03</v>
      </c>
      <c r="M21" s="104">
        <v>70</v>
      </c>
      <c r="N21" s="104">
        <v>2.5</v>
      </c>
      <c r="O21" s="104"/>
      <c r="P21" s="104">
        <v>21.2</v>
      </c>
      <c r="Q21" s="104">
        <v>81.7</v>
      </c>
      <c r="R21" s="104">
        <v>10.3</v>
      </c>
      <c r="S21" s="104">
        <v>0.41</v>
      </c>
    </row>
    <row r="22" spans="1:19" ht="15" customHeight="1" x14ac:dyDescent="0.2">
      <c r="A22" s="11" t="s">
        <v>209</v>
      </c>
      <c r="B22" s="207">
        <v>156</v>
      </c>
      <c r="C22" s="12">
        <v>62</v>
      </c>
      <c r="D22" s="22">
        <f t="shared" ref="D22:D24" si="3">B22*C22/1000</f>
        <v>9.6720000000000006</v>
      </c>
      <c r="E22" s="7"/>
      <c r="F22" s="22">
        <v>210</v>
      </c>
      <c r="G22" s="22">
        <f>C22*F22/1000</f>
        <v>13.02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</row>
    <row r="23" spans="1:19" ht="15" customHeight="1" x14ac:dyDescent="0.2">
      <c r="A23" s="11" t="s">
        <v>25</v>
      </c>
      <c r="B23" s="207">
        <v>156</v>
      </c>
      <c r="C23" s="12">
        <v>5</v>
      </c>
      <c r="D23" s="22">
        <f t="shared" si="3"/>
        <v>0.78</v>
      </c>
      <c r="E23" s="7"/>
      <c r="F23" s="22">
        <v>117</v>
      </c>
      <c r="G23" s="22">
        <f t="shared" ref="G23:G24" si="4">C23*F23/1000</f>
        <v>0.58499999999999996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</row>
    <row r="24" spans="1:19" s="36" customFormat="1" ht="15" customHeight="1" x14ac:dyDescent="0.2">
      <c r="A24" s="10" t="s">
        <v>36</v>
      </c>
      <c r="B24" s="207">
        <v>156</v>
      </c>
      <c r="C24" s="9">
        <v>24</v>
      </c>
      <c r="D24" s="8">
        <f t="shared" si="3"/>
        <v>3.7440000000000002</v>
      </c>
      <c r="E24" s="6"/>
      <c r="F24" s="22">
        <v>24</v>
      </c>
      <c r="G24" s="22">
        <f t="shared" si="4"/>
        <v>0.57599999999999996</v>
      </c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</row>
    <row r="25" spans="1:19" ht="39" customHeight="1" x14ac:dyDescent="0.2">
      <c r="A25" s="198" t="s">
        <v>138</v>
      </c>
      <c r="B25" s="207">
        <v>156</v>
      </c>
      <c r="C25" s="199"/>
      <c r="D25" s="35"/>
      <c r="E25" s="35"/>
      <c r="F25" s="35"/>
      <c r="G25" s="83">
        <f>SUM(G26:G36)</f>
        <v>11.856450000000001</v>
      </c>
      <c r="H25" s="114">
        <v>8</v>
      </c>
      <c r="I25" s="114">
        <v>6.4</v>
      </c>
      <c r="J25" s="114">
        <v>5.9</v>
      </c>
      <c r="K25" s="114">
        <v>112</v>
      </c>
      <c r="L25" s="114">
        <v>0.05</v>
      </c>
      <c r="M25" s="114">
        <v>10.3</v>
      </c>
      <c r="N25" s="114"/>
      <c r="O25" s="114">
        <v>2.4</v>
      </c>
      <c r="P25" s="114">
        <v>49.72</v>
      </c>
      <c r="Q25" s="114">
        <v>54.6</v>
      </c>
      <c r="R25" s="114">
        <v>26.2</v>
      </c>
      <c r="S25" s="114">
        <v>1.18</v>
      </c>
    </row>
    <row r="26" spans="1:19" ht="15" customHeight="1" x14ac:dyDescent="0.2">
      <c r="A26" s="149" t="s">
        <v>26</v>
      </c>
      <c r="B26" s="207">
        <v>156</v>
      </c>
      <c r="C26" s="202">
        <v>25</v>
      </c>
      <c r="D26" s="7">
        <f t="shared" ref="D26:D36" si="5">B26*C26/1000</f>
        <v>3.9</v>
      </c>
      <c r="E26" s="7"/>
      <c r="F26" s="22">
        <v>18.3</v>
      </c>
      <c r="G26" s="22">
        <f>C26*F26/1000</f>
        <v>0.45750000000000002</v>
      </c>
      <c r="H26" s="71"/>
      <c r="I26" s="71"/>
      <c r="J26" s="71"/>
      <c r="K26" s="71"/>
      <c r="L26" s="71"/>
      <c r="M26" s="71"/>
      <c r="N26" s="71"/>
      <c r="O26" s="71"/>
      <c r="P26" s="71"/>
      <c r="Q26" s="71"/>
      <c r="R26" s="71"/>
      <c r="S26" s="71"/>
    </row>
    <row r="27" spans="1:19" ht="15" customHeight="1" x14ac:dyDescent="0.2">
      <c r="A27" s="149" t="s">
        <v>27</v>
      </c>
      <c r="B27" s="207">
        <v>156</v>
      </c>
      <c r="C27" s="202">
        <v>27</v>
      </c>
      <c r="D27" s="7">
        <f t="shared" si="5"/>
        <v>4.2119999999999997</v>
      </c>
      <c r="E27" s="7"/>
      <c r="F27" s="22">
        <v>16.899999999999999</v>
      </c>
      <c r="G27" s="22">
        <f t="shared" ref="G27:G36" si="6">C27*F27/1000</f>
        <v>0.45629999999999993</v>
      </c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</row>
    <row r="28" spans="1:19" ht="15" customHeight="1" x14ac:dyDescent="0.2">
      <c r="A28" s="149" t="s">
        <v>25</v>
      </c>
      <c r="B28" s="207">
        <v>156</v>
      </c>
      <c r="C28" s="202">
        <v>5</v>
      </c>
      <c r="D28" s="7">
        <f t="shared" si="5"/>
        <v>0.78</v>
      </c>
      <c r="E28" s="7"/>
      <c r="F28" s="22">
        <v>117</v>
      </c>
      <c r="G28" s="22">
        <f t="shared" si="6"/>
        <v>0.58499999999999996</v>
      </c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</row>
    <row r="29" spans="1:19" ht="15" customHeight="1" x14ac:dyDescent="0.2">
      <c r="A29" s="149" t="s">
        <v>28</v>
      </c>
      <c r="B29" s="207">
        <v>156</v>
      </c>
      <c r="C29" s="202">
        <v>13</v>
      </c>
      <c r="D29" s="7">
        <f t="shared" si="5"/>
        <v>2.028</v>
      </c>
      <c r="E29" s="7"/>
      <c r="F29" s="22">
        <v>22.4</v>
      </c>
      <c r="G29" s="22">
        <f t="shared" si="6"/>
        <v>0.29120000000000001</v>
      </c>
      <c r="H29" s="71"/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</row>
    <row r="30" spans="1:19" ht="15" customHeight="1" x14ac:dyDescent="0.2">
      <c r="A30" s="149" t="s">
        <v>36</v>
      </c>
      <c r="B30" s="207">
        <v>156</v>
      </c>
      <c r="C30" s="202">
        <v>15</v>
      </c>
      <c r="D30" s="7">
        <f t="shared" si="5"/>
        <v>2.34</v>
      </c>
      <c r="E30" s="7"/>
      <c r="F30" s="22">
        <v>24</v>
      </c>
      <c r="G30" s="22">
        <f t="shared" si="6"/>
        <v>0.36</v>
      </c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</row>
    <row r="31" spans="1:19" ht="15" customHeight="1" x14ac:dyDescent="0.2">
      <c r="A31" s="149" t="s">
        <v>137</v>
      </c>
      <c r="B31" s="207">
        <v>156</v>
      </c>
      <c r="C31" s="202">
        <v>46</v>
      </c>
      <c r="D31" s="7">
        <f t="shared" si="5"/>
        <v>7.1760000000000002</v>
      </c>
      <c r="E31" s="7"/>
      <c r="F31" s="22">
        <v>163</v>
      </c>
      <c r="G31" s="22">
        <f t="shared" si="6"/>
        <v>7.4980000000000002</v>
      </c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</row>
    <row r="32" spans="1:19" ht="15" customHeight="1" x14ac:dyDescent="0.2">
      <c r="A32" s="149" t="s">
        <v>22</v>
      </c>
      <c r="B32" s="207">
        <v>156</v>
      </c>
      <c r="C32" s="202">
        <v>3</v>
      </c>
      <c r="D32" s="7">
        <f t="shared" si="5"/>
        <v>0.46800000000000003</v>
      </c>
      <c r="E32" s="7"/>
      <c r="F32" s="22">
        <v>50</v>
      </c>
      <c r="G32" s="22">
        <f t="shared" si="6"/>
        <v>0.15</v>
      </c>
      <c r="H32" s="71"/>
      <c r="I32" s="71"/>
      <c r="J32" s="71"/>
      <c r="K32" s="71"/>
      <c r="L32" s="71"/>
      <c r="M32" s="71"/>
      <c r="N32" s="71"/>
      <c r="O32" s="71"/>
      <c r="P32" s="71"/>
      <c r="Q32" s="71"/>
      <c r="R32" s="71"/>
      <c r="S32" s="71"/>
    </row>
    <row r="33" spans="1:19" ht="15" customHeight="1" x14ac:dyDescent="0.2">
      <c r="A33" s="149" t="s">
        <v>30</v>
      </c>
      <c r="B33" s="207">
        <v>156</v>
      </c>
      <c r="C33" s="202">
        <v>50</v>
      </c>
      <c r="D33" s="7">
        <f t="shared" si="5"/>
        <v>7.8</v>
      </c>
      <c r="E33" s="7"/>
      <c r="F33" s="22">
        <v>18.399999999999999</v>
      </c>
      <c r="G33" s="22">
        <f t="shared" si="6"/>
        <v>0.91999999999999993</v>
      </c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</row>
    <row r="34" spans="1:19" ht="15" customHeight="1" x14ac:dyDescent="0.2">
      <c r="A34" s="149" t="s">
        <v>31</v>
      </c>
      <c r="B34" s="207">
        <v>156</v>
      </c>
      <c r="C34" s="202">
        <v>5</v>
      </c>
      <c r="D34" s="7">
        <f t="shared" si="5"/>
        <v>0.78</v>
      </c>
      <c r="E34" s="7"/>
      <c r="F34" s="22">
        <v>190.09</v>
      </c>
      <c r="G34" s="22">
        <f t="shared" si="6"/>
        <v>0.95045000000000002</v>
      </c>
      <c r="H34" s="72"/>
      <c r="I34" s="72"/>
      <c r="J34" s="72"/>
      <c r="K34" s="72"/>
      <c r="L34" s="72"/>
      <c r="M34" s="72"/>
      <c r="N34" s="72"/>
      <c r="O34" s="72"/>
      <c r="P34" s="72"/>
      <c r="Q34" s="72"/>
      <c r="R34" s="72"/>
      <c r="S34" s="72"/>
    </row>
    <row r="35" spans="1:19" s="36" customFormat="1" x14ac:dyDescent="0.2">
      <c r="A35" s="149" t="s">
        <v>19</v>
      </c>
      <c r="B35" s="207">
        <v>156</v>
      </c>
      <c r="C35" s="202">
        <v>2</v>
      </c>
      <c r="D35" s="7">
        <f t="shared" si="5"/>
        <v>0.312</v>
      </c>
      <c r="E35" s="7"/>
      <c r="F35" s="22">
        <v>16</v>
      </c>
      <c r="G35" s="22">
        <f t="shared" si="6"/>
        <v>3.2000000000000001E-2</v>
      </c>
      <c r="H35" s="71"/>
      <c r="I35" s="71"/>
      <c r="J35" s="71"/>
      <c r="K35" s="71"/>
      <c r="L35" s="71"/>
      <c r="M35" s="71"/>
      <c r="N35" s="71"/>
      <c r="O35" s="71"/>
      <c r="P35" s="71"/>
      <c r="Q35" s="71"/>
      <c r="R35" s="71"/>
      <c r="S35" s="71"/>
    </row>
    <row r="36" spans="1:19" ht="15" customHeight="1" x14ac:dyDescent="0.2">
      <c r="A36" s="149" t="s">
        <v>32</v>
      </c>
      <c r="B36" s="207">
        <v>156</v>
      </c>
      <c r="C36" s="202">
        <v>3</v>
      </c>
      <c r="D36" s="7">
        <f t="shared" si="5"/>
        <v>0.46800000000000003</v>
      </c>
      <c r="E36" s="7"/>
      <c r="F36" s="22">
        <v>52</v>
      </c>
      <c r="G36" s="22">
        <f t="shared" si="6"/>
        <v>0.156</v>
      </c>
      <c r="H36" s="71"/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71"/>
    </row>
    <row r="37" spans="1:19" ht="15" customHeight="1" x14ac:dyDescent="0.2">
      <c r="A37" s="119" t="s">
        <v>119</v>
      </c>
      <c r="B37" s="207">
        <v>156</v>
      </c>
      <c r="C37" s="205"/>
      <c r="D37" s="114"/>
      <c r="E37" s="116" t="s">
        <v>175</v>
      </c>
      <c r="F37" s="116"/>
      <c r="G37" s="114">
        <f>SUM(G38:G46)</f>
        <v>21.873819999999998</v>
      </c>
      <c r="H37" s="114">
        <v>3.3</v>
      </c>
      <c r="I37" s="114">
        <v>1.2</v>
      </c>
      <c r="J37" s="114">
        <v>21.4</v>
      </c>
      <c r="K37" s="114">
        <v>111</v>
      </c>
      <c r="L37" s="114">
        <v>0.09</v>
      </c>
      <c r="M37" s="114">
        <v>0.5</v>
      </c>
      <c r="N37" s="114">
        <v>30</v>
      </c>
      <c r="O37" s="114">
        <v>4.0999999999999996</v>
      </c>
      <c r="P37" s="114">
        <v>35.69</v>
      </c>
      <c r="Q37" s="114">
        <v>110.39</v>
      </c>
      <c r="R37" s="114">
        <v>26.9</v>
      </c>
      <c r="S37" s="114">
        <v>1.4</v>
      </c>
    </row>
    <row r="38" spans="1:19" s="36" customFormat="1" ht="15" customHeight="1" x14ac:dyDescent="0.2">
      <c r="A38" s="61" t="s">
        <v>120</v>
      </c>
      <c r="B38" s="207">
        <v>156</v>
      </c>
      <c r="C38" s="196">
        <v>140</v>
      </c>
      <c r="D38" s="71">
        <f t="shared" ref="D38:D46" si="7">B38*C38/1000</f>
        <v>21.84</v>
      </c>
      <c r="E38" s="74"/>
      <c r="F38" s="71">
        <v>124</v>
      </c>
      <c r="G38" s="22">
        <f>C38*F38/1000</f>
        <v>17.36</v>
      </c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</row>
    <row r="39" spans="1:19" ht="15" customHeight="1" x14ac:dyDescent="0.2">
      <c r="A39" s="61" t="s">
        <v>36</v>
      </c>
      <c r="B39" s="207">
        <v>156</v>
      </c>
      <c r="C39" s="196">
        <v>15</v>
      </c>
      <c r="D39" s="71">
        <f t="shared" si="7"/>
        <v>2.34</v>
      </c>
      <c r="E39" s="74"/>
      <c r="F39" s="71">
        <v>24</v>
      </c>
      <c r="G39" s="22">
        <f t="shared" ref="G39:G46" si="8">C39*F39/1000</f>
        <v>0.36</v>
      </c>
      <c r="H39" s="71"/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</row>
    <row r="40" spans="1:19" ht="15" customHeight="1" x14ac:dyDescent="0.2">
      <c r="A40" s="61" t="s">
        <v>121</v>
      </c>
      <c r="B40" s="207">
        <v>156</v>
      </c>
      <c r="C40" s="196">
        <v>2</v>
      </c>
      <c r="D40" s="71">
        <f t="shared" si="7"/>
        <v>0.312</v>
      </c>
      <c r="E40" s="74"/>
      <c r="F40" s="71"/>
      <c r="G40" s="22">
        <f t="shared" si="8"/>
        <v>0</v>
      </c>
      <c r="H40" s="71"/>
      <c r="I40" s="71"/>
      <c r="J40" s="71"/>
      <c r="K40" s="71"/>
      <c r="L40" s="71"/>
      <c r="M40" s="71"/>
      <c r="N40" s="71"/>
      <c r="O40" s="71"/>
      <c r="P40" s="71"/>
      <c r="Q40" s="71"/>
      <c r="R40" s="71"/>
      <c r="S40" s="71"/>
    </row>
    <row r="41" spans="1:19" ht="15" customHeight="1" x14ac:dyDescent="0.2">
      <c r="A41" s="61" t="s">
        <v>59</v>
      </c>
      <c r="B41" s="207">
        <v>156</v>
      </c>
      <c r="C41" s="196">
        <v>6</v>
      </c>
      <c r="D41" s="71">
        <f t="shared" si="7"/>
        <v>0.93600000000000005</v>
      </c>
      <c r="E41" s="74"/>
      <c r="F41" s="71">
        <v>60.97</v>
      </c>
      <c r="G41" s="22">
        <f t="shared" si="8"/>
        <v>0.36581999999999998</v>
      </c>
      <c r="H41" s="72"/>
      <c r="I41" s="72"/>
      <c r="J41" s="72"/>
      <c r="K41" s="72"/>
      <c r="L41" s="72"/>
      <c r="M41" s="72"/>
      <c r="N41" s="72"/>
      <c r="O41" s="72"/>
      <c r="P41" s="72"/>
      <c r="Q41" s="72"/>
      <c r="R41" s="72"/>
      <c r="S41" s="72"/>
    </row>
    <row r="42" spans="1:19" ht="15" customHeight="1" x14ac:dyDescent="0.2">
      <c r="A42" s="61" t="s">
        <v>122</v>
      </c>
      <c r="B42" s="207">
        <v>156</v>
      </c>
      <c r="C42" s="196">
        <v>3</v>
      </c>
      <c r="D42" s="71">
        <f t="shared" si="7"/>
        <v>0.46800000000000003</v>
      </c>
      <c r="E42" s="74"/>
      <c r="F42" s="71">
        <v>7</v>
      </c>
      <c r="G42" s="22">
        <f t="shared" si="8"/>
        <v>2.1000000000000001E-2</v>
      </c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</row>
    <row r="43" spans="1:19" ht="27" customHeight="1" x14ac:dyDescent="0.2">
      <c r="A43" s="61" t="s">
        <v>78</v>
      </c>
      <c r="B43" s="207">
        <v>156</v>
      </c>
      <c r="C43" s="196">
        <v>9</v>
      </c>
      <c r="D43" s="71">
        <f t="shared" si="7"/>
        <v>1.4039999999999999</v>
      </c>
      <c r="E43" s="74"/>
      <c r="F43" s="71">
        <v>0</v>
      </c>
      <c r="G43" s="22">
        <f t="shared" si="8"/>
        <v>0</v>
      </c>
      <c r="H43" s="71"/>
      <c r="I43" s="71"/>
      <c r="J43" s="71"/>
      <c r="K43" s="71"/>
      <c r="L43" s="71"/>
      <c r="M43" s="71"/>
      <c r="N43" s="71"/>
      <c r="O43" s="71"/>
      <c r="P43" s="71"/>
      <c r="Q43" s="71"/>
      <c r="R43" s="71"/>
      <c r="S43" s="71"/>
    </row>
    <row r="44" spans="1:19" ht="15" customHeight="1" x14ac:dyDescent="0.2">
      <c r="A44" s="61" t="s">
        <v>19</v>
      </c>
      <c r="B44" s="207">
        <v>156</v>
      </c>
      <c r="C44" s="196">
        <v>2</v>
      </c>
      <c r="D44" s="71">
        <f t="shared" si="7"/>
        <v>0.312</v>
      </c>
      <c r="E44" s="74"/>
      <c r="F44" s="71">
        <v>16</v>
      </c>
      <c r="G44" s="22">
        <f t="shared" si="8"/>
        <v>3.2000000000000001E-2</v>
      </c>
      <c r="H44" s="71"/>
      <c r="I44" s="71"/>
      <c r="J44" s="71"/>
      <c r="K44" s="71"/>
      <c r="L44" s="71"/>
      <c r="M44" s="71"/>
      <c r="N44" s="71"/>
      <c r="O44" s="71"/>
      <c r="P44" s="71"/>
      <c r="Q44" s="71"/>
      <c r="R44" s="71"/>
      <c r="S44" s="71"/>
    </row>
    <row r="45" spans="1:19" ht="15" customHeight="1" x14ac:dyDescent="0.2">
      <c r="A45" s="61" t="s">
        <v>41</v>
      </c>
      <c r="B45" s="207">
        <v>156</v>
      </c>
      <c r="C45" s="196">
        <v>7</v>
      </c>
      <c r="D45" s="71">
        <f t="shared" si="7"/>
        <v>1.0920000000000001</v>
      </c>
      <c r="E45" s="62"/>
      <c r="F45" s="71">
        <v>450</v>
      </c>
      <c r="G45" s="22">
        <f t="shared" si="8"/>
        <v>3.15</v>
      </c>
      <c r="H45" s="71"/>
      <c r="I45" s="71"/>
      <c r="J45" s="71"/>
      <c r="K45" s="71"/>
      <c r="L45" s="71"/>
      <c r="M45" s="71"/>
      <c r="N45" s="71"/>
      <c r="O45" s="71"/>
      <c r="P45" s="71"/>
      <c r="Q45" s="71"/>
      <c r="R45" s="71"/>
      <c r="S45" s="71"/>
    </row>
    <row r="46" spans="1:19" ht="15" customHeight="1" x14ac:dyDescent="0.2">
      <c r="A46" s="63" t="s">
        <v>25</v>
      </c>
      <c r="B46" s="207">
        <v>156</v>
      </c>
      <c r="C46" s="197">
        <v>5</v>
      </c>
      <c r="D46" s="72">
        <f t="shared" si="7"/>
        <v>0.78</v>
      </c>
      <c r="E46" s="75"/>
      <c r="F46" s="72">
        <v>117</v>
      </c>
      <c r="G46" s="22">
        <f t="shared" si="8"/>
        <v>0.58499999999999996</v>
      </c>
      <c r="H46" s="71"/>
      <c r="I46" s="71"/>
      <c r="J46" s="71"/>
      <c r="K46" s="71"/>
      <c r="L46" s="71"/>
      <c r="M46" s="71"/>
      <c r="N46" s="71"/>
      <c r="O46" s="71"/>
      <c r="P46" s="71"/>
      <c r="Q46" s="71"/>
      <c r="R46" s="71"/>
      <c r="S46" s="71"/>
    </row>
    <row r="47" spans="1:19" ht="31.5" customHeight="1" x14ac:dyDescent="0.2">
      <c r="A47" s="119" t="s">
        <v>64</v>
      </c>
      <c r="B47" s="207">
        <v>156</v>
      </c>
      <c r="C47" s="113"/>
      <c r="D47" s="114"/>
      <c r="E47" s="116">
        <v>200</v>
      </c>
      <c r="F47" s="116"/>
      <c r="G47" s="114">
        <f>SUM(G48:G51)</f>
        <v>7.5815799999999998</v>
      </c>
      <c r="H47" s="114">
        <v>1</v>
      </c>
      <c r="I47" s="120">
        <v>0</v>
      </c>
      <c r="J47" s="114">
        <v>19.8</v>
      </c>
      <c r="K47" s="114">
        <v>85</v>
      </c>
      <c r="L47" s="114">
        <v>1.1599999999999999</v>
      </c>
      <c r="M47" s="114">
        <v>3.75</v>
      </c>
      <c r="N47" s="114">
        <v>33.15</v>
      </c>
      <c r="O47" s="114">
        <v>0.15</v>
      </c>
      <c r="P47" s="114">
        <v>36.97</v>
      </c>
      <c r="Q47" s="114">
        <v>86.59</v>
      </c>
      <c r="R47" s="114">
        <v>26.7</v>
      </c>
      <c r="S47" s="114">
        <v>0.86</v>
      </c>
    </row>
    <row r="48" spans="1:19" ht="15" customHeight="1" x14ac:dyDescent="0.2">
      <c r="A48" s="61" t="s">
        <v>27</v>
      </c>
      <c r="B48" s="207">
        <v>156</v>
      </c>
      <c r="C48" s="76">
        <v>227</v>
      </c>
      <c r="D48" s="71">
        <f t="shared" si="0"/>
        <v>35.411999999999999</v>
      </c>
      <c r="E48" s="74"/>
      <c r="F48" s="71">
        <v>16.899999999999999</v>
      </c>
      <c r="G48" s="22">
        <f>C48*F48/1000</f>
        <v>3.8362999999999996</v>
      </c>
      <c r="H48" s="72"/>
      <c r="I48" s="72"/>
      <c r="J48" s="72"/>
      <c r="K48" s="72"/>
      <c r="L48" s="72"/>
      <c r="M48" s="72"/>
      <c r="N48" s="72"/>
      <c r="O48" s="72"/>
      <c r="P48" s="72"/>
      <c r="Q48" s="72"/>
      <c r="R48" s="72"/>
      <c r="S48" s="72"/>
    </row>
    <row r="49" spans="1:19" ht="15" customHeight="1" x14ac:dyDescent="0.2">
      <c r="A49" s="61" t="s">
        <v>41</v>
      </c>
      <c r="B49" s="207">
        <v>156</v>
      </c>
      <c r="C49" s="76">
        <v>5</v>
      </c>
      <c r="D49" s="71">
        <f t="shared" si="0"/>
        <v>0.78</v>
      </c>
      <c r="E49" s="74"/>
      <c r="F49" s="71">
        <v>450</v>
      </c>
      <c r="G49" s="22">
        <f t="shared" ref="G49:G51" si="9">C49*F49/1000</f>
        <v>2.25</v>
      </c>
      <c r="H49" s="71"/>
      <c r="I49" s="71"/>
      <c r="J49" s="71"/>
      <c r="K49" s="71"/>
      <c r="L49" s="71"/>
      <c r="M49" s="71"/>
      <c r="N49" s="71"/>
      <c r="O49" s="71"/>
      <c r="P49" s="71"/>
      <c r="Q49" s="71"/>
      <c r="R49" s="71"/>
      <c r="S49" s="71"/>
    </row>
    <row r="50" spans="1:19" ht="15" customHeight="1" x14ac:dyDescent="0.2">
      <c r="A50" s="61" t="s">
        <v>19</v>
      </c>
      <c r="B50" s="207">
        <v>156</v>
      </c>
      <c r="C50" s="76">
        <v>2</v>
      </c>
      <c r="D50" s="71">
        <f t="shared" si="0"/>
        <v>0.312</v>
      </c>
      <c r="E50" s="74"/>
      <c r="F50" s="71">
        <v>16</v>
      </c>
      <c r="G50" s="22">
        <f t="shared" si="9"/>
        <v>3.2000000000000001E-2</v>
      </c>
      <c r="H50" s="71"/>
      <c r="I50" s="71"/>
      <c r="J50" s="71"/>
      <c r="K50" s="71"/>
      <c r="L50" s="71"/>
      <c r="M50" s="71"/>
      <c r="N50" s="71"/>
      <c r="O50" s="71"/>
      <c r="P50" s="71"/>
      <c r="Q50" s="71"/>
      <c r="R50" s="71"/>
      <c r="S50" s="71"/>
    </row>
    <row r="51" spans="1:19" ht="15" customHeight="1" x14ac:dyDescent="0.2">
      <c r="A51" s="63" t="s">
        <v>59</v>
      </c>
      <c r="B51" s="207">
        <v>156</v>
      </c>
      <c r="C51" s="77">
        <v>24</v>
      </c>
      <c r="D51" s="72">
        <f t="shared" si="0"/>
        <v>3.7440000000000002</v>
      </c>
      <c r="E51" s="75"/>
      <c r="F51" s="72">
        <v>60.97</v>
      </c>
      <c r="G51" s="22">
        <f t="shared" si="9"/>
        <v>1.4632799999999999</v>
      </c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</row>
    <row r="52" spans="1:19" ht="15" customHeight="1" x14ac:dyDescent="0.2">
      <c r="A52" s="119" t="s">
        <v>42</v>
      </c>
      <c r="B52" s="207">
        <v>156</v>
      </c>
      <c r="C52" s="113"/>
      <c r="D52" s="114"/>
      <c r="E52" s="116">
        <v>200</v>
      </c>
      <c r="F52" s="116"/>
      <c r="G52" s="114">
        <f>SUM(G53)</f>
        <v>10.4</v>
      </c>
      <c r="H52" s="35">
        <v>8.4600000000000009</v>
      </c>
      <c r="I52" s="35">
        <v>2.5099999999999998</v>
      </c>
      <c r="J52" s="35">
        <v>44.33</v>
      </c>
      <c r="K52" s="35">
        <v>186</v>
      </c>
      <c r="L52" s="35">
        <v>0.02</v>
      </c>
      <c r="M52" s="35">
        <v>4</v>
      </c>
      <c r="N52" s="35"/>
      <c r="O52" s="35">
        <v>0.2</v>
      </c>
      <c r="P52" s="35">
        <v>14</v>
      </c>
      <c r="Q52" s="35">
        <v>14</v>
      </c>
      <c r="R52" s="35">
        <v>8</v>
      </c>
      <c r="S52" s="35">
        <v>2.8</v>
      </c>
    </row>
    <row r="53" spans="1:19" ht="15" customHeight="1" x14ac:dyDescent="0.2">
      <c r="A53" s="63" t="s">
        <v>42</v>
      </c>
      <c r="B53" s="207">
        <v>156</v>
      </c>
      <c r="C53" s="77">
        <v>200</v>
      </c>
      <c r="D53" s="72">
        <f t="shared" si="0"/>
        <v>31.2</v>
      </c>
      <c r="E53" s="75"/>
      <c r="F53" s="75">
        <v>52</v>
      </c>
      <c r="G53" s="22">
        <f>C53*F53/1000</f>
        <v>10.4</v>
      </c>
      <c r="H53" s="80"/>
      <c r="I53" s="80"/>
      <c r="J53" s="80"/>
      <c r="K53" s="80"/>
      <c r="L53" s="80"/>
      <c r="M53" s="80"/>
      <c r="N53" s="80"/>
      <c r="O53" s="80"/>
      <c r="P53" s="80"/>
      <c r="Q53" s="80"/>
      <c r="R53" s="80"/>
      <c r="S53" s="80"/>
    </row>
    <row r="54" spans="1:19" x14ac:dyDescent="0.2">
      <c r="A54" s="119" t="s">
        <v>44</v>
      </c>
      <c r="B54" s="207">
        <v>156</v>
      </c>
      <c r="C54" s="113"/>
      <c r="D54" s="114"/>
      <c r="E54" s="116">
        <v>90</v>
      </c>
      <c r="F54" s="116"/>
      <c r="G54" s="114">
        <f>SUM(G55)</f>
        <v>3.69</v>
      </c>
      <c r="H54" s="114">
        <v>0.78</v>
      </c>
      <c r="I54" s="114">
        <v>0.57999999999999996</v>
      </c>
      <c r="J54" s="114">
        <v>21.15</v>
      </c>
      <c r="K54" s="114">
        <v>81.5</v>
      </c>
      <c r="L54" s="114">
        <v>0.04</v>
      </c>
      <c r="M54" s="114"/>
      <c r="N54" s="114"/>
      <c r="O54" s="114">
        <v>0.36</v>
      </c>
      <c r="P54" s="114">
        <v>9.1999999999999993</v>
      </c>
      <c r="Q54" s="114">
        <v>42.4</v>
      </c>
      <c r="R54" s="114">
        <v>10</v>
      </c>
      <c r="S54" s="114">
        <v>1.24</v>
      </c>
    </row>
    <row r="55" spans="1:19" x14ac:dyDescent="0.2">
      <c r="A55" s="63" t="s">
        <v>43</v>
      </c>
      <c r="B55" s="207">
        <v>156</v>
      </c>
      <c r="C55" s="77">
        <v>90</v>
      </c>
      <c r="D55" s="72">
        <f t="shared" ref="D55" si="10">B55*C55/1000</f>
        <v>14.04</v>
      </c>
      <c r="E55" s="75"/>
      <c r="F55" s="22">
        <v>41</v>
      </c>
      <c r="G55" s="22">
        <f>C55*F55/1000</f>
        <v>3.69</v>
      </c>
      <c r="H55" s="72"/>
      <c r="I55" s="72"/>
      <c r="J55" s="72"/>
      <c r="K55" s="72"/>
      <c r="L55" s="72"/>
      <c r="M55" s="72"/>
      <c r="N55" s="72"/>
      <c r="O55" s="72"/>
      <c r="P55" s="72"/>
      <c r="Q55" s="72"/>
      <c r="R55" s="72"/>
      <c r="S55" s="72"/>
    </row>
    <row r="56" spans="1:19" ht="25.5" x14ac:dyDescent="0.2">
      <c r="A56" s="180" t="s">
        <v>65</v>
      </c>
      <c r="B56" s="207">
        <v>156</v>
      </c>
      <c r="C56" s="117"/>
      <c r="D56" s="118"/>
      <c r="E56" s="182">
        <v>75</v>
      </c>
      <c r="F56" s="183"/>
      <c r="G56" s="118">
        <f>SUM(G57:G63)</f>
        <v>17.931000000000001</v>
      </c>
      <c r="H56" s="241">
        <v>9.2200000000000006</v>
      </c>
      <c r="I56" s="241">
        <v>5.48</v>
      </c>
      <c r="J56" s="241">
        <v>29.18</v>
      </c>
      <c r="K56" s="241">
        <v>202</v>
      </c>
      <c r="L56" s="241">
        <v>0.08</v>
      </c>
      <c r="M56" s="241">
        <v>0.04</v>
      </c>
      <c r="N56" s="241">
        <v>34</v>
      </c>
      <c r="O56" s="241"/>
      <c r="P56" s="241">
        <v>50.8</v>
      </c>
      <c r="Q56" s="241">
        <v>90.2</v>
      </c>
      <c r="R56" s="241">
        <v>21.6</v>
      </c>
      <c r="S56" s="241">
        <v>0.9</v>
      </c>
    </row>
    <row r="57" spans="1:19" x14ac:dyDescent="0.2">
      <c r="A57" s="81" t="s">
        <v>66</v>
      </c>
      <c r="B57" s="207">
        <v>156</v>
      </c>
      <c r="C57" s="76">
        <v>1</v>
      </c>
      <c r="D57" s="71">
        <f t="shared" si="0"/>
        <v>0.156</v>
      </c>
      <c r="E57" s="62"/>
      <c r="F57" s="71">
        <v>310</v>
      </c>
      <c r="G57" s="22">
        <f>C57*F57/1000</f>
        <v>0.31</v>
      </c>
      <c r="H57" s="71"/>
      <c r="I57" s="71"/>
      <c r="J57" s="71"/>
      <c r="K57" s="71"/>
      <c r="L57" s="71"/>
      <c r="M57" s="71"/>
      <c r="N57" s="71"/>
      <c r="O57" s="71"/>
      <c r="P57" s="71"/>
      <c r="Q57" s="71"/>
      <c r="R57" s="71"/>
      <c r="S57" s="71"/>
    </row>
    <row r="58" spans="1:19" x14ac:dyDescent="0.2">
      <c r="A58" s="81" t="s">
        <v>25</v>
      </c>
      <c r="B58" s="207">
        <v>156</v>
      </c>
      <c r="C58" s="76">
        <v>5</v>
      </c>
      <c r="D58" s="71">
        <f t="shared" si="0"/>
        <v>0.78</v>
      </c>
      <c r="E58" s="62"/>
      <c r="F58" s="71">
        <v>117</v>
      </c>
      <c r="G58" s="22">
        <f t="shared" ref="G58:G63" si="11">C58*F58/1000</f>
        <v>0.58499999999999996</v>
      </c>
      <c r="H58" s="71"/>
      <c r="I58" s="71"/>
      <c r="J58" s="71"/>
      <c r="K58" s="71"/>
      <c r="L58" s="71"/>
      <c r="M58" s="71"/>
      <c r="N58" s="71"/>
      <c r="O58" s="71"/>
      <c r="P58" s="71"/>
      <c r="Q58" s="71"/>
      <c r="R58" s="71"/>
      <c r="S58" s="71"/>
    </row>
    <row r="59" spans="1:19" x14ac:dyDescent="0.2">
      <c r="A59" s="81" t="s">
        <v>41</v>
      </c>
      <c r="B59" s="207">
        <v>156</v>
      </c>
      <c r="C59" s="76">
        <v>3</v>
      </c>
      <c r="D59" s="71">
        <f t="shared" si="0"/>
        <v>0.46800000000000003</v>
      </c>
      <c r="E59" s="62"/>
      <c r="F59" s="71">
        <v>450</v>
      </c>
      <c r="G59" s="22">
        <f t="shared" si="11"/>
        <v>1.35</v>
      </c>
      <c r="H59" s="71"/>
      <c r="I59" s="71"/>
      <c r="J59" s="71"/>
      <c r="K59" s="71"/>
      <c r="L59" s="71"/>
      <c r="M59" s="71"/>
      <c r="N59" s="71"/>
      <c r="O59" s="71"/>
      <c r="P59" s="71"/>
      <c r="Q59" s="71"/>
      <c r="R59" s="71"/>
      <c r="S59" s="71"/>
    </row>
    <row r="60" spans="1:19" x14ac:dyDescent="0.2">
      <c r="A60" s="81" t="s">
        <v>79</v>
      </c>
      <c r="B60" s="207">
        <v>156</v>
      </c>
      <c r="C60" s="76">
        <v>80</v>
      </c>
      <c r="D60" s="71">
        <f t="shared" si="0"/>
        <v>12.48</v>
      </c>
      <c r="E60" s="62"/>
      <c r="F60" s="71">
        <v>33</v>
      </c>
      <c r="G60" s="22">
        <f t="shared" si="11"/>
        <v>2.64</v>
      </c>
      <c r="H60" s="71"/>
      <c r="I60" s="71"/>
      <c r="J60" s="71"/>
      <c r="K60" s="71"/>
      <c r="L60" s="71"/>
      <c r="M60" s="71"/>
      <c r="N60" s="71"/>
      <c r="O60" s="71"/>
      <c r="P60" s="71"/>
      <c r="Q60" s="71"/>
      <c r="R60" s="71"/>
      <c r="S60" s="71"/>
    </row>
    <row r="61" spans="1:19" x14ac:dyDescent="0.2">
      <c r="A61" s="81" t="s">
        <v>22</v>
      </c>
      <c r="B61" s="207">
        <v>156</v>
      </c>
      <c r="C61" s="76">
        <v>5</v>
      </c>
      <c r="D61" s="71">
        <f t="shared" si="0"/>
        <v>0.78</v>
      </c>
      <c r="E61" s="62"/>
      <c r="F61" s="71">
        <v>50</v>
      </c>
      <c r="G61" s="22">
        <f t="shared" si="11"/>
        <v>0.25</v>
      </c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</row>
    <row r="62" spans="1:19" x14ac:dyDescent="0.2">
      <c r="A62" s="81" t="s">
        <v>67</v>
      </c>
      <c r="B62" s="207">
        <v>156</v>
      </c>
      <c r="C62" s="76">
        <v>35</v>
      </c>
      <c r="D62" s="71">
        <f t="shared" si="0"/>
        <v>5.46</v>
      </c>
      <c r="E62" s="62"/>
      <c r="F62" s="71">
        <v>355.6</v>
      </c>
      <c r="G62" s="22">
        <f t="shared" si="11"/>
        <v>12.446</v>
      </c>
      <c r="H62" s="228"/>
      <c r="I62" s="228"/>
      <c r="J62" s="228"/>
      <c r="K62" s="229"/>
      <c r="L62" s="229"/>
      <c r="M62" s="229"/>
      <c r="N62" s="229"/>
      <c r="O62" s="229"/>
      <c r="P62" s="229"/>
      <c r="Q62" s="229"/>
      <c r="R62" s="229"/>
      <c r="S62" s="229"/>
    </row>
    <row r="63" spans="1:19" x14ac:dyDescent="0.2">
      <c r="A63" s="82" t="s">
        <v>68</v>
      </c>
      <c r="B63" s="207">
        <v>156</v>
      </c>
      <c r="C63" s="77">
        <v>50</v>
      </c>
      <c r="D63" s="72">
        <f t="shared" si="0"/>
        <v>7.8</v>
      </c>
      <c r="E63" s="64"/>
      <c r="F63" s="71">
        <v>7</v>
      </c>
      <c r="G63" s="22">
        <f t="shared" si="11"/>
        <v>0.35</v>
      </c>
      <c r="H63" s="228"/>
      <c r="I63" s="228"/>
      <c r="J63" s="228"/>
      <c r="K63" s="229"/>
      <c r="L63" s="229"/>
      <c r="M63" s="229"/>
      <c r="N63" s="229"/>
      <c r="O63" s="229"/>
      <c r="P63" s="229"/>
      <c r="Q63" s="229"/>
      <c r="R63" s="229"/>
      <c r="S63" s="229"/>
    </row>
    <row r="64" spans="1:19" x14ac:dyDescent="0.2">
      <c r="A64" s="235"/>
      <c r="B64" s="236"/>
      <c r="C64" s="237"/>
      <c r="D64" s="238"/>
      <c r="E64" s="239"/>
      <c r="F64" s="238"/>
      <c r="G64" s="238"/>
      <c r="H64" s="240">
        <f>SUM(H21:H37:H47:H47:H52:H56)</f>
        <v>35.71</v>
      </c>
      <c r="I64" s="240">
        <f>SUM(I21:I37:I47:I47:I52:I56)</f>
        <v>24.069999999999997</v>
      </c>
      <c r="J64" s="240">
        <f>SUM(J21:J37:J47:J47:J52:J56)</f>
        <v>143.26</v>
      </c>
      <c r="K64" s="240">
        <f>SUM(K21:K37:K47:K47:K52:K56)</f>
        <v>874.6</v>
      </c>
      <c r="L64" s="240">
        <f>SUM(L21:L37:L47:L47:L52:L56)</f>
        <v>1.47</v>
      </c>
      <c r="M64" s="240">
        <f>SUM(M21:M37:M47:M47:M52:M56)</f>
        <v>88.59</v>
      </c>
      <c r="N64" s="240">
        <f>SUM(N21:N37:N47:N47:N52:N56)</f>
        <v>99.65</v>
      </c>
      <c r="O64" s="240">
        <f>SUM(O21:O37:O47:O47:O52:O56)</f>
        <v>7.2100000000000009</v>
      </c>
      <c r="P64" s="240">
        <f>SUM(P21:P37:P47:P47:P52:P56)</f>
        <v>217.57999999999998</v>
      </c>
      <c r="Q64" s="240">
        <f>SUM(Q21:Q37:Q47:Q47:Q52:Q56)</f>
        <v>479.87999999999994</v>
      </c>
      <c r="R64" s="240">
        <f>SUM(R21:R37:R47:R47:R52:R56)</f>
        <v>129.69999999999999</v>
      </c>
      <c r="S64" s="240">
        <f>SUM(S21:S37:S47:S47:S52:S56)</f>
        <v>8.7899999999999991</v>
      </c>
    </row>
    <row r="65" spans="1:19" x14ac:dyDescent="0.2">
      <c r="A65" s="111" t="s">
        <v>150</v>
      </c>
      <c r="B65" s="112">
        <v>156</v>
      </c>
      <c r="C65" s="113"/>
      <c r="D65" s="114"/>
      <c r="E65" s="115">
        <v>100</v>
      </c>
      <c r="F65" s="116"/>
      <c r="G65" s="114">
        <f>SUM(G66)</f>
        <v>13.5</v>
      </c>
      <c r="H65" s="118">
        <v>7.73</v>
      </c>
      <c r="I65" s="118">
        <v>8.09</v>
      </c>
      <c r="J65" s="118">
        <v>31.87</v>
      </c>
      <c r="K65" s="118">
        <v>47</v>
      </c>
      <c r="L65" s="118">
        <v>0.02</v>
      </c>
      <c r="M65" s="118">
        <v>3.75</v>
      </c>
      <c r="N65" s="118"/>
      <c r="O65" s="118">
        <v>0.3</v>
      </c>
      <c r="P65" s="118">
        <v>36.86</v>
      </c>
      <c r="Q65" s="118">
        <v>21.34</v>
      </c>
      <c r="R65" s="118">
        <v>9</v>
      </c>
      <c r="S65" s="118">
        <v>1.73</v>
      </c>
    </row>
    <row r="66" spans="1:19" x14ac:dyDescent="0.2">
      <c r="A66" s="82" t="s">
        <v>150</v>
      </c>
      <c r="B66" s="112">
        <v>156</v>
      </c>
      <c r="C66" s="77">
        <v>100</v>
      </c>
      <c r="D66" s="72">
        <f t="shared" ref="D66" si="12">B66*C66/1000</f>
        <v>15.6</v>
      </c>
      <c r="E66" s="64"/>
      <c r="F66" s="75">
        <v>135</v>
      </c>
      <c r="G66" s="8">
        <f>C66*F66/1000</f>
        <v>13.5</v>
      </c>
      <c r="H66" s="71"/>
      <c r="I66" s="71"/>
      <c r="J66" s="71"/>
      <c r="K66" s="71"/>
      <c r="L66" s="71"/>
      <c r="M66" s="71"/>
      <c r="N66" s="71"/>
      <c r="O66" s="71"/>
      <c r="P66" s="71"/>
      <c r="Q66" s="71"/>
      <c r="R66" s="71"/>
      <c r="S66" s="71"/>
    </row>
    <row r="67" spans="1:19" x14ac:dyDescent="0.2">
      <c r="A67" s="28"/>
      <c r="B67" s="67"/>
      <c r="C67" s="68"/>
      <c r="D67" s="69"/>
      <c r="E67" s="31"/>
      <c r="F67" s="31"/>
      <c r="G67" s="31"/>
      <c r="H67" s="15">
        <f t="shared" ref="H67:S67" si="13">SUM(H65:H66)</f>
        <v>7.73</v>
      </c>
      <c r="I67" s="15">
        <f t="shared" si="13"/>
        <v>8.09</v>
      </c>
      <c r="J67" s="15">
        <f t="shared" si="13"/>
        <v>31.87</v>
      </c>
      <c r="K67" s="15">
        <f t="shared" si="13"/>
        <v>47</v>
      </c>
      <c r="L67" s="15">
        <f t="shared" si="13"/>
        <v>0.02</v>
      </c>
      <c r="M67" s="15">
        <f t="shared" si="13"/>
        <v>3.75</v>
      </c>
      <c r="N67" s="15">
        <f t="shared" si="13"/>
        <v>0</v>
      </c>
      <c r="O67" s="15">
        <f t="shared" si="13"/>
        <v>0.3</v>
      </c>
      <c r="P67" s="15">
        <f t="shared" si="13"/>
        <v>36.86</v>
      </c>
      <c r="Q67" s="15">
        <f t="shared" si="13"/>
        <v>21.34</v>
      </c>
      <c r="R67" s="15">
        <f t="shared" si="13"/>
        <v>9</v>
      </c>
      <c r="S67" s="15">
        <f t="shared" si="13"/>
        <v>1.73</v>
      </c>
    </row>
    <row r="68" spans="1:19" x14ac:dyDescent="0.2">
      <c r="F68" s="44" t="s">
        <v>47</v>
      </c>
      <c r="G68" s="50">
        <f>E70*E71</f>
        <v>18900.4686</v>
      </c>
      <c r="H68" s="50">
        <f>SUM(H19+H64+H67)</f>
        <v>63.600000000000009</v>
      </c>
      <c r="I68" s="50">
        <f t="shared" ref="I68:S68" si="14">SUM(I19+I64+I67)</f>
        <v>41.509999999999991</v>
      </c>
      <c r="J68" s="50">
        <f t="shared" si="14"/>
        <v>310.27</v>
      </c>
      <c r="K68" s="50">
        <f t="shared" si="14"/>
        <v>1723.3000000000002</v>
      </c>
      <c r="L68" s="50">
        <f t="shared" si="14"/>
        <v>1.55</v>
      </c>
      <c r="M68" s="50">
        <f t="shared" si="14"/>
        <v>172.7</v>
      </c>
      <c r="N68" s="50">
        <f t="shared" si="14"/>
        <v>132.35000000000002</v>
      </c>
      <c r="O68" s="50">
        <f t="shared" si="14"/>
        <v>8.0500000000000007</v>
      </c>
      <c r="P68" s="50">
        <f t="shared" si="14"/>
        <v>399.88</v>
      </c>
      <c r="Q68" s="50">
        <f t="shared" si="14"/>
        <v>634.78</v>
      </c>
      <c r="R68" s="50">
        <f t="shared" si="14"/>
        <v>163.32</v>
      </c>
      <c r="S68" s="50">
        <f t="shared" si="14"/>
        <v>11</v>
      </c>
    </row>
    <row r="70" spans="1:19" x14ac:dyDescent="0.2">
      <c r="A70" s="2" t="s">
        <v>48</v>
      </c>
      <c r="E70" s="177">
        <v>156</v>
      </c>
      <c r="F70" s="2" t="s">
        <v>49</v>
      </c>
    </row>
    <row r="71" spans="1:19" ht="15" x14ac:dyDescent="0.25">
      <c r="A71" s="2" t="s">
        <v>50</v>
      </c>
      <c r="E71" s="206">
        <f>SUM(G9+G15+G17+G21+G25+G37+G47+G52+G54+G56+G65)</f>
        <v>121.15685000000001</v>
      </c>
      <c r="F71" s="2" t="s">
        <v>51</v>
      </c>
    </row>
    <row r="73" spans="1:19" x14ac:dyDescent="0.2">
      <c r="A73" s="2" t="s">
        <v>271</v>
      </c>
      <c r="B73" s="3" t="s">
        <v>272</v>
      </c>
      <c r="E73" s="2" t="s">
        <v>52</v>
      </c>
      <c r="H73" s="3"/>
      <c r="I73" s="2" t="s">
        <v>53</v>
      </c>
    </row>
  </sheetData>
  <mergeCells count="6">
    <mergeCell ref="H5:K5"/>
    <mergeCell ref="A1:B1"/>
    <mergeCell ref="A2:B2"/>
    <mergeCell ref="A3:B3"/>
    <mergeCell ref="A4:B4"/>
    <mergeCell ref="C4:G5"/>
  </mergeCells>
  <pageMargins left="0.98425196850393704" right="0.39370078740157483" top="0.39370078740157483" bottom="0.19685039370078741" header="0.31496062992125984" footer="0.31496062992125984"/>
  <pageSetup paperSize="9" scale="4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9"/>
  <sheetViews>
    <sheetView view="pageBreakPreview" topLeftCell="A36" zoomScale="87" zoomScaleNormal="110" zoomScaleSheetLayoutView="87" workbookViewId="0">
      <selection activeCell="E67" sqref="E67"/>
    </sheetView>
  </sheetViews>
  <sheetFormatPr defaultColWidth="8.85546875" defaultRowHeight="12.75" x14ac:dyDescent="0.2"/>
  <cols>
    <col min="1" max="1" width="19.85546875" style="2" customWidth="1"/>
    <col min="2" max="2" width="10.42578125" style="2" customWidth="1"/>
    <col min="3" max="6" width="9.7109375" style="2" customWidth="1"/>
    <col min="7" max="7" width="11.85546875" style="2" customWidth="1"/>
    <col min="8" max="11" width="9.7109375" style="2" customWidth="1"/>
    <col min="12" max="13" width="8.85546875" style="2"/>
    <col min="14" max="14" width="9" style="2" bestFit="1" customWidth="1"/>
    <col min="15" max="15" width="8.85546875" style="2"/>
    <col min="16" max="16" width="8.5703125" style="2" customWidth="1"/>
    <col min="17" max="17" width="9.42578125" style="2" customWidth="1"/>
    <col min="18" max="18" width="9" style="2" bestFit="1" customWidth="1"/>
    <col min="19" max="16384" width="8.85546875" style="2"/>
  </cols>
  <sheetData>
    <row r="1" spans="1:19" x14ac:dyDescent="0.2">
      <c r="A1" s="274" t="s">
        <v>147</v>
      </c>
      <c r="B1" s="274"/>
    </row>
    <row r="2" spans="1:19" x14ac:dyDescent="0.2">
      <c r="A2" s="271" t="s">
        <v>14</v>
      </c>
      <c r="B2" s="271"/>
    </row>
    <row r="3" spans="1:19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19.5" x14ac:dyDescent="0.25">
      <c r="C5" s="272"/>
      <c r="D5" s="272"/>
      <c r="E5" s="272"/>
      <c r="F5" s="272"/>
      <c r="G5" s="272"/>
      <c r="H5" s="269" t="s">
        <v>81</v>
      </c>
      <c r="I5" s="269"/>
      <c r="J5" s="269"/>
      <c r="K5" s="269"/>
    </row>
    <row r="6" spans="1:19" x14ac:dyDescent="0.2">
      <c r="E6" s="2" t="s">
        <v>181</v>
      </c>
    </row>
    <row r="7" spans="1:19" s="1" customFormat="1" ht="43.9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ht="15" customHeight="1" x14ac:dyDescent="0.2">
      <c r="A8" s="18" t="s">
        <v>11</v>
      </c>
      <c r="B8" s="19">
        <v>93</v>
      </c>
      <c r="C8" s="20"/>
      <c r="D8" s="20"/>
      <c r="E8" s="20"/>
      <c r="F8" s="20"/>
      <c r="G8" s="20"/>
      <c r="H8" s="20"/>
      <c r="I8" s="20"/>
      <c r="J8" s="20"/>
      <c r="K8" s="21"/>
      <c r="L8" s="21"/>
      <c r="M8" s="21"/>
      <c r="N8" s="21"/>
      <c r="O8" s="21"/>
      <c r="P8" s="21"/>
      <c r="Q8" s="21"/>
      <c r="R8" s="21"/>
      <c r="S8" s="21"/>
    </row>
    <row r="9" spans="1:19" s="105" customFormat="1" ht="40.15" customHeight="1" x14ac:dyDescent="0.25">
      <c r="A9" s="92" t="s">
        <v>179</v>
      </c>
      <c r="B9" s="100">
        <v>93</v>
      </c>
      <c r="C9" s="201"/>
      <c r="D9" s="103"/>
      <c r="E9" s="103" t="s">
        <v>268</v>
      </c>
      <c r="F9" s="103"/>
      <c r="G9" s="104">
        <f>SUM(G10:G18)</f>
        <v>38.704759999999993</v>
      </c>
      <c r="H9" s="104">
        <v>16.5</v>
      </c>
      <c r="I9" s="104">
        <v>29.55</v>
      </c>
      <c r="J9" s="104">
        <v>36.450000000000003</v>
      </c>
      <c r="K9" s="104">
        <v>313</v>
      </c>
      <c r="L9" s="104">
        <v>0.11</v>
      </c>
      <c r="M9" s="104">
        <v>0.36</v>
      </c>
      <c r="N9" s="104">
        <v>108</v>
      </c>
      <c r="O9" s="104">
        <v>1.44</v>
      </c>
      <c r="P9" s="104">
        <v>234</v>
      </c>
      <c r="Q9" s="104">
        <v>338.4</v>
      </c>
      <c r="R9" s="104">
        <v>39.6</v>
      </c>
      <c r="S9" s="104">
        <v>1.62</v>
      </c>
    </row>
    <row r="10" spans="1:19" s="36" customFormat="1" x14ac:dyDescent="0.2">
      <c r="A10" s="149" t="s">
        <v>41</v>
      </c>
      <c r="B10" s="100">
        <v>93</v>
      </c>
      <c r="C10" s="202">
        <v>4</v>
      </c>
      <c r="D10" s="22">
        <f t="shared" ref="D10:D18" si="0">B10*C10/1000</f>
        <v>0.372</v>
      </c>
      <c r="E10" s="7"/>
      <c r="F10" s="22">
        <v>450</v>
      </c>
      <c r="G10" s="22">
        <f t="shared" ref="G10:G18" si="1">C10*F10/1000</f>
        <v>1.8</v>
      </c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</row>
    <row r="11" spans="1:19" ht="15" customHeight="1" x14ac:dyDescent="0.2">
      <c r="A11" s="149" t="s">
        <v>22</v>
      </c>
      <c r="B11" s="100">
        <v>93</v>
      </c>
      <c r="C11" s="202">
        <v>8</v>
      </c>
      <c r="D11" s="22">
        <f t="shared" si="0"/>
        <v>0.74399999999999999</v>
      </c>
      <c r="E11" s="7"/>
      <c r="F11" s="22">
        <v>50</v>
      </c>
      <c r="G11" s="22">
        <f t="shared" si="1"/>
        <v>0.4</v>
      </c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</row>
    <row r="12" spans="1:19" ht="15" customHeight="1" x14ac:dyDescent="0.2">
      <c r="A12" s="149" t="s">
        <v>58</v>
      </c>
      <c r="B12" s="100">
        <v>93</v>
      </c>
      <c r="C12" s="202">
        <v>6</v>
      </c>
      <c r="D12" s="22">
        <f t="shared" si="0"/>
        <v>0.55800000000000005</v>
      </c>
      <c r="E12" s="7"/>
      <c r="F12" s="22">
        <v>40</v>
      </c>
      <c r="G12" s="22">
        <f t="shared" si="1"/>
        <v>0.24</v>
      </c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</row>
    <row r="13" spans="1:19" s="36" customFormat="1" ht="15" customHeight="1" x14ac:dyDescent="0.2">
      <c r="A13" s="149" t="s">
        <v>67</v>
      </c>
      <c r="B13" s="100">
        <v>93</v>
      </c>
      <c r="C13" s="202">
        <v>94</v>
      </c>
      <c r="D13" s="22">
        <f t="shared" si="0"/>
        <v>8.7420000000000009</v>
      </c>
      <c r="E13" s="7"/>
      <c r="F13" s="22">
        <v>355.6</v>
      </c>
      <c r="G13" s="22">
        <f t="shared" si="1"/>
        <v>33.426400000000001</v>
      </c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</row>
    <row r="14" spans="1:19" s="36" customFormat="1" ht="15" customHeight="1" x14ac:dyDescent="0.2">
      <c r="A14" s="149" t="s">
        <v>68</v>
      </c>
      <c r="B14" s="100">
        <v>93</v>
      </c>
      <c r="C14" s="202">
        <v>4</v>
      </c>
      <c r="D14" s="22">
        <f t="shared" si="0"/>
        <v>0.372</v>
      </c>
      <c r="E14" s="7"/>
      <c r="F14" s="22">
        <v>7</v>
      </c>
      <c r="G14" s="22">
        <f t="shared" si="1"/>
        <v>2.8000000000000001E-2</v>
      </c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</row>
    <row r="15" spans="1:19" ht="15" customHeight="1" x14ac:dyDescent="0.2">
      <c r="A15" s="149" t="s">
        <v>31</v>
      </c>
      <c r="B15" s="100">
        <v>93</v>
      </c>
      <c r="C15" s="202">
        <v>4</v>
      </c>
      <c r="D15" s="22">
        <f t="shared" si="0"/>
        <v>0.372</v>
      </c>
      <c r="E15" s="7"/>
      <c r="F15" s="22">
        <v>190.09</v>
      </c>
      <c r="G15" s="22">
        <f t="shared" si="1"/>
        <v>0.76036000000000004</v>
      </c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</row>
    <row r="16" spans="1:19" ht="15" customHeight="1" x14ac:dyDescent="0.2">
      <c r="A16" s="149" t="s">
        <v>123</v>
      </c>
      <c r="B16" s="100">
        <v>93</v>
      </c>
      <c r="C16" s="202">
        <v>3.0000000000000001E-3</v>
      </c>
      <c r="D16" s="22">
        <f t="shared" si="0"/>
        <v>2.7900000000000001E-4</v>
      </c>
      <c r="E16" s="7"/>
      <c r="F16" s="22"/>
      <c r="G16" s="22">
        <f t="shared" si="1"/>
        <v>0</v>
      </c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</row>
    <row r="17" spans="1:19" s="36" customFormat="1" ht="15" customHeight="1" x14ac:dyDescent="0.2">
      <c r="A17" s="149" t="s">
        <v>69</v>
      </c>
      <c r="B17" s="100">
        <v>93</v>
      </c>
      <c r="C17" s="202">
        <v>20</v>
      </c>
      <c r="D17" s="22">
        <f t="shared" si="0"/>
        <v>1.86</v>
      </c>
      <c r="E17" s="7"/>
      <c r="F17" s="22">
        <v>102.5</v>
      </c>
      <c r="G17" s="22">
        <f t="shared" si="1"/>
        <v>2.0499999999999998</v>
      </c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</row>
    <row r="18" spans="1:19" ht="25.5" x14ac:dyDescent="0.2">
      <c r="A18" s="87" t="s">
        <v>78</v>
      </c>
      <c r="B18" s="100">
        <v>93</v>
      </c>
      <c r="C18" s="200">
        <v>6</v>
      </c>
      <c r="D18" s="22">
        <f t="shared" si="0"/>
        <v>0.55800000000000005</v>
      </c>
      <c r="E18" s="6"/>
      <c r="F18" s="22">
        <v>0</v>
      </c>
      <c r="G18" s="22">
        <f t="shared" si="1"/>
        <v>0</v>
      </c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</row>
    <row r="19" spans="1:19" s="105" customFormat="1" ht="15" customHeight="1" x14ac:dyDescent="0.25">
      <c r="A19" s="99" t="s">
        <v>70</v>
      </c>
      <c r="B19" s="100">
        <v>93</v>
      </c>
      <c r="C19" s="110"/>
      <c r="D19" s="104"/>
      <c r="E19" s="103">
        <v>200</v>
      </c>
      <c r="F19" s="103"/>
      <c r="G19" s="104">
        <f>SUM(G20:G22)</f>
        <v>7.5173200000000007</v>
      </c>
      <c r="H19" s="104">
        <v>4.8</v>
      </c>
      <c r="I19" s="104">
        <v>4.2</v>
      </c>
      <c r="J19" s="104">
        <v>18.399999999999999</v>
      </c>
      <c r="K19" s="104">
        <v>128.4</v>
      </c>
      <c r="L19" s="104">
        <v>0.02</v>
      </c>
      <c r="M19" s="104">
        <v>1.33</v>
      </c>
      <c r="N19" s="104"/>
      <c r="O19" s="104"/>
      <c r="P19" s="104">
        <v>152.19999999999999</v>
      </c>
      <c r="Q19" s="104">
        <v>124.56</v>
      </c>
      <c r="R19" s="104">
        <v>25.56</v>
      </c>
      <c r="S19" s="104">
        <v>2</v>
      </c>
    </row>
    <row r="20" spans="1:19" ht="15" customHeight="1" x14ac:dyDescent="0.2">
      <c r="A20" s="11" t="s">
        <v>71</v>
      </c>
      <c r="B20" s="100">
        <v>93</v>
      </c>
      <c r="C20" s="12">
        <v>4</v>
      </c>
      <c r="D20" s="22">
        <f>B20*C20/1000</f>
        <v>0.372</v>
      </c>
      <c r="E20" s="7"/>
      <c r="F20" s="22">
        <v>105.08</v>
      </c>
      <c r="G20" s="22">
        <f>C20*F20/1000</f>
        <v>0.42031999999999997</v>
      </c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</row>
    <row r="21" spans="1:19" s="36" customFormat="1" x14ac:dyDescent="0.2">
      <c r="A21" s="11" t="s">
        <v>59</v>
      </c>
      <c r="B21" s="100">
        <v>93</v>
      </c>
      <c r="C21" s="12">
        <v>100</v>
      </c>
      <c r="D21" s="22">
        <f t="shared" ref="D21:D22" si="2">B21*C21/1000</f>
        <v>9.3000000000000007</v>
      </c>
      <c r="E21" s="7"/>
      <c r="F21" s="22">
        <v>60.97</v>
      </c>
      <c r="G21" s="22">
        <f t="shared" ref="G21:G22" si="3">C21*F21/1000</f>
        <v>6.0970000000000004</v>
      </c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</row>
    <row r="22" spans="1:19" ht="15" customHeight="1" x14ac:dyDescent="0.2">
      <c r="A22" s="10" t="s">
        <v>22</v>
      </c>
      <c r="B22" s="100">
        <v>93</v>
      </c>
      <c r="C22" s="9">
        <v>20</v>
      </c>
      <c r="D22" s="22">
        <f t="shared" si="2"/>
        <v>1.86</v>
      </c>
      <c r="E22" s="6"/>
      <c r="F22" s="8">
        <v>50</v>
      </c>
      <c r="G22" s="22">
        <f t="shared" si="3"/>
        <v>1</v>
      </c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</row>
    <row r="23" spans="1:19" s="105" customFormat="1" x14ac:dyDescent="0.25">
      <c r="A23" s="99" t="s">
        <v>143</v>
      </c>
      <c r="B23" s="100">
        <v>93</v>
      </c>
      <c r="C23" s="110"/>
      <c r="D23" s="104"/>
      <c r="E23" s="103">
        <v>150</v>
      </c>
      <c r="F23" s="103"/>
      <c r="G23" s="104">
        <f>SUM(G24)</f>
        <v>6.15</v>
      </c>
      <c r="H23" s="103">
        <v>12.18</v>
      </c>
      <c r="I23" s="103">
        <v>3.17</v>
      </c>
      <c r="J23" s="103">
        <v>28.5</v>
      </c>
      <c r="K23" s="104">
        <v>363</v>
      </c>
      <c r="L23" s="104">
        <v>0.02</v>
      </c>
      <c r="M23" s="104"/>
      <c r="N23" s="104"/>
      <c r="O23" s="104">
        <v>0.26</v>
      </c>
      <c r="P23" s="104">
        <v>4.5999999999999996</v>
      </c>
      <c r="Q23" s="104">
        <v>17.399999999999999</v>
      </c>
      <c r="R23" s="104">
        <v>6.6</v>
      </c>
      <c r="S23" s="104">
        <v>0.22</v>
      </c>
    </row>
    <row r="24" spans="1:19" ht="15" customHeight="1" x14ac:dyDescent="0.2">
      <c r="A24" s="10" t="s">
        <v>143</v>
      </c>
      <c r="B24" s="100">
        <v>93</v>
      </c>
      <c r="C24" s="9">
        <v>150</v>
      </c>
      <c r="D24" s="8">
        <f>B24*C24/1000</f>
        <v>13.95</v>
      </c>
      <c r="E24" s="6"/>
      <c r="F24" s="8">
        <v>41</v>
      </c>
      <c r="G24" s="8">
        <f>C24*F24/1000</f>
        <v>6.15</v>
      </c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</row>
    <row r="25" spans="1:19" ht="15" customHeight="1" x14ac:dyDescent="0.2">
      <c r="A25" s="25"/>
      <c r="B25" s="65"/>
      <c r="C25" s="26"/>
      <c r="D25" s="66"/>
      <c r="E25" s="27"/>
      <c r="F25" s="27"/>
      <c r="G25" s="27"/>
      <c r="H25" s="23">
        <f>SUM(H9:H24)</f>
        <v>33.480000000000004</v>
      </c>
      <c r="I25" s="23">
        <f>SUM(I9:I24)</f>
        <v>36.92</v>
      </c>
      <c r="J25" s="23">
        <f>SUM(J9:J24)</f>
        <v>83.35</v>
      </c>
      <c r="K25" s="23">
        <f>SUM(K9:K24)</f>
        <v>804.4</v>
      </c>
      <c r="L25" s="23">
        <f t="shared" ref="L25:S25" si="4">SUM(L9:L24)</f>
        <v>0.15</v>
      </c>
      <c r="M25" s="23">
        <f t="shared" si="4"/>
        <v>1.69</v>
      </c>
      <c r="N25" s="23">
        <f t="shared" si="4"/>
        <v>108</v>
      </c>
      <c r="O25" s="23">
        <f t="shared" si="4"/>
        <v>1.7</v>
      </c>
      <c r="P25" s="23">
        <f t="shared" si="4"/>
        <v>390.8</v>
      </c>
      <c r="Q25" s="23">
        <f t="shared" si="4"/>
        <v>480.35999999999996</v>
      </c>
      <c r="R25" s="23">
        <f t="shared" si="4"/>
        <v>71.759999999999991</v>
      </c>
      <c r="S25" s="23">
        <f t="shared" si="4"/>
        <v>3.8400000000000003</v>
      </c>
    </row>
    <row r="26" spans="1:19" s="36" customFormat="1" x14ac:dyDescent="0.2">
      <c r="A26" s="242" t="s">
        <v>12</v>
      </c>
      <c r="B26" s="243">
        <v>93</v>
      </c>
      <c r="C26" s="244"/>
      <c r="D26" s="245"/>
      <c r="E26" s="242"/>
      <c r="F26" s="242"/>
      <c r="G26" s="242"/>
      <c r="H26" s="246"/>
      <c r="I26" s="246"/>
      <c r="J26" s="246"/>
      <c r="K26" s="246"/>
      <c r="L26" s="246"/>
      <c r="M26" s="246"/>
      <c r="N26" s="246"/>
      <c r="O26" s="246"/>
      <c r="P26" s="246"/>
      <c r="Q26" s="246"/>
      <c r="R26" s="246"/>
      <c r="S26" s="246"/>
    </row>
    <row r="27" spans="1:19" s="36" customFormat="1" ht="25.5" x14ac:dyDescent="0.2">
      <c r="A27" s="38" t="s">
        <v>104</v>
      </c>
      <c r="B27" s="16">
        <v>93</v>
      </c>
      <c r="C27" s="12"/>
      <c r="D27" s="8"/>
      <c r="E27" s="40">
        <v>75</v>
      </c>
      <c r="F27" s="22"/>
      <c r="G27" s="184">
        <f>G28+G29</f>
        <v>2.2593999999999999</v>
      </c>
      <c r="H27" s="40">
        <v>1.37</v>
      </c>
      <c r="I27" s="40">
        <v>1.75</v>
      </c>
      <c r="J27" s="40">
        <v>7.73</v>
      </c>
      <c r="K27" s="40">
        <v>37</v>
      </c>
      <c r="L27" s="40">
        <v>0.02</v>
      </c>
      <c r="M27" s="40">
        <v>7.32</v>
      </c>
      <c r="N27" s="40">
        <v>39</v>
      </c>
      <c r="O27" s="40">
        <v>2.36</v>
      </c>
      <c r="P27" s="40">
        <v>168.45</v>
      </c>
      <c r="Q27" s="40">
        <v>120.4</v>
      </c>
      <c r="R27" s="40">
        <v>26.4</v>
      </c>
      <c r="S27" s="40">
        <v>1.53</v>
      </c>
    </row>
    <row r="28" spans="1:19" s="36" customFormat="1" x14ac:dyDescent="0.2">
      <c r="A28" s="11" t="s">
        <v>30</v>
      </c>
      <c r="B28" s="16">
        <v>93</v>
      </c>
      <c r="C28" s="12">
        <v>91</v>
      </c>
      <c r="D28" s="8">
        <f t="shared" ref="D28:D29" si="5">B28*C28/1000</f>
        <v>8.4629999999999992</v>
      </c>
      <c r="E28" s="7"/>
      <c r="F28" s="22">
        <v>18.399999999999999</v>
      </c>
      <c r="G28" s="22">
        <f t="shared" ref="G28:G29" si="6">C28*F28/1000</f>
        <v>1.6743999999999999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</row>
    <row r="29" spans="1:19" s="36" customFormat="1" ht="26.25" customHeight="1" x14ac:dyDescent="0.2">
      <c r="A29" s="11" t="s">
        <v>25</v>
      </c>
      <c r="B29" s="16">
        <v>93</v>
      </c>
      <c r="C29" s="12">
        <v>5</v>
      </c>
      <c r="D29" s="8">
        <f t="shared" si="5"/>
        <v>0.46500000000000002</v>
      </c>
      <c r="E29" s="7"/>
      <c r="F29" s="8">
        <v>117</v>
      </c>
      <c r="G29" s="8">
        <f t="shared" si="6"/>
        <v>0.58499999999999996</v>
      </c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</row>
    <row r="30" spans="1:19" s="105" customFormat="1" ht="38.25" x14ac:dyDescent="0.2">
      <c r="A30" s="92" t="s">
        <v>145</v>
      </c>
      <c r="B30" s="16">
        <v>93</v>
      </c>
      <c r="C30" s="204"/>
      <c r="D30" s="104"/>
      <c r="E30" s="103" t="s">
        <v>63</v>
      </c>
      <c r="F30" s="103"/>
      <c r="G30" s="104">
        <f>SUM(G31:G40)</f>
        <v>10.830549999999999</v>
      </c>
      <c r="H30" s="103">
        <v>4.25</v>
      </c>
      <c r="I30" s="103">
        <v>5.25</v>
      </c>
      <c r="J30" s="103">
        <v>8</v>
      </c>
      <c r="K30" s="103">
        <v>137.5</v>
      </c>
      <c r="L30" s="103">
        <v>0.04</v>
      </c>
      <c r="M30" s="103">
        <v>20.05</v>
      </c>
      <c r="N30" s="103"/>
      <c r="O30" s="103">
        <v>2.35</v>
      </c>
      <c r="P30" s="103">
        <v>49.25</v>
      </c>
      <c r="Q30" s="103">
        <v>49</v>
      </c>
      <c r="R30" s="103">
        <v>85.1</v>
      </c>
      <c r="S30" s="103">
        <v>0.65</v>
      </c>
    </row>
    <row r="31" spans="1:19" ht="15" customHeight="1" x14ac:dyDescent="0.2">
      <c r="A31" s="149" t="s">
        <v>26</v>
      </c>
      <c r="B31" s="16">
        <v>93</v>
      </c>
      <c r="C31" s="202">
        <v>63</v>
      </c>
      <c r="D31" s="22">
        <f>B31*C31/1000</f>
        <v>5.859</v>
      </c>
      <c r="E31" s="7"/>
      <c r="F31" s="22">
        <v>18.3</v>
      </c>
      <c r="G31" s="22">
        <f>C31*F31/1000</f>
        <v>1.1529</v>
      </c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</row>
    <row r="32" spans="1:19" ht="15" customHeight="1" x14ac:dyDescent="0.2">
      <c r="A32" s="149" t="s">
        <v>27</v>
      </c>
      <c r="B32" s="16">
        <v>93</v>
      </c>
      <c r="C32" s="202">
        <v>40</v>
      </c>
      <c r="D32" s="22">
        <f t="shared" ref="D32:D56" si="7">B32*C32/1000</f>
        <v>3.72</v>
      </c>
      <c r="E32" s="7"/>
      <c r="F32" s="22">
        <v>16.899999999999999</v>
      </c>
      <c r="G32" s="22">
        <f t="shared" ref="G32:G38" si="8">C32*F32/1000</f>
        <v>0.67600000000000005</v>
      </c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</row>
    <row r="33" spans="1:19" ht="15" customHeight="1" x14ac:dyDescent="0.2">
      <c r="A33" s="149" t="s">
        <v>36</v>
      </c>
      <c r="B33" s="16">
        <v>93</v>
      </c>
      <c r="C33" s="202">
        <v>12</v>
      </c>
      <c r="D33" s="22">
        <f t="shared" si="7"/>
        <v>1.1160000000000001</v>
      </c>
      <c r="E33" s="7"/>
      <c r="F33" s="22">
        <v>24</v>
      </c>
      <c r="G33" s="22">
        <f t="shared" si="8"/>
        <v>0.28799999999999998</v>
      </c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</row>
    <row r="34" spans="1:19" s="36" customFormat="1" x14ac:dyDescent="0.2">
      <c r="A34" s="149" t="s">
        <v>134</v>
      </c>
      <c r="B34" s="16">
        <v>93</v>
      </c>
      <c r="C34" s="202">
        <v>41</v>
      </c>
      <c r="D34" s="22">
        <f t="shared" si="7"/>
        <v>3.8130000000000002</v>
      </c>
      <c r="E34" s="7"/>
      <c r="F34" s="22">
        <v>163</v>
      </c>
      <c r="G34" s="22">
        <f t="shared" si="8"/>
        <v>6.6829999999999998</v>
      </c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</row>
    <row r="35" spans="1:19" ht="15" customHeight="1" x14ac:dyDescent="0.2">
      <c r="A35" s="149" t="s">
        <v>24</v>
      </c>
      <c r="B35" s="16">
        <v>93</v>
      </c>
      <c r="C35" s="202">
        <v>3</v>
      </c>
      <c r="D35" s="22">
        <f t="shared" si="7"/>
        <v>0.27900000000000003</v>
      </c>
      <c r="E35" s="7"/>
      <c r="F35" s="22"/>
      <c r="G35" s="22">
        <f t="shared" si="8"/>
        <v>0</v>
      </c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</row>
    <row r="36" spans="1:19" ht="15" customHeight="1" x14ac:dyDescent="0.2">
      <c r="A36" s="149" t="s">
        <v>28</v>
      </c>
      <c r="B36" s="16">
        <v>93</v>
      </c>
      <c r="C36" s="202">
        <v>13</v>
      </c>
      <c r="D36" s="22">
        <f t="shared" si="7"/>
        <v>1.2090000000000001</v>
      </c>
      <c r="E36" s="7"/>
      <c r="F36" s="22">
        <v>22.4</v>
      </c>
      <c r="G36" s="22">
        <f t="shared" si="8"/>
        <v>0.29120000000000001</v>
      </c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</row>
    <row r="37" spans="1:19" ht="15" customHeight="1" x14ac:dyDescent="0.2">
      <c r="A37" s="149" t="s">
        <v>31</v>
      </c>
      <c r="B37" s="16">
        <v>93</v>
      </c>
      <c r="C37" s="202">
        <v>5</v>
      </c>
      <c r="D37" s="22">
        <f t="shared" si="7"/>
        <v>0.46500000000000002</v>
      </c>
      <c r="E37" s="7"/>
      <c r="F37" s="22">
        <v>190.09</v>
      </c>
      <c r="G37" s="22">
        <f t="shared" si="8"/>
        <v>0.95045000000000002</v>
      </c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</row>
    <row r="38" spans="1:19" ht="15" customHeight="1" x14ac:dyDescent="0.2">
      <c r="A38" s="149" t="s">
        <v>76</v>
      </c>
      <c r="B38" s="16">
        <v>93</v>
      </c>
      <c r="C38" s="202">
        <v>3</v>
      </c>
      <c r="D38" s="22">
        <f t="shared" si="7"/>
        <v>0.27900000000000003</v>
      </c>
      <c r="E38" s="7"/>
      <c r="F38" s="22">
        <v>52</v>
      </c>
      <c r="G38" s="22">
        <f t="shared" si="8"/>
        <v>0.156</v>
      </c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</row>
    <row r="39" spans="1:19" ht="15" customHeight="1" x14ac:dyDescent="0.2">
      <c r="A39" s="149" t="s">
        <v>19</v>
      </c>
      <c r="B39" s="16">
        <v>93</v>
      </c>
      <c r="C39" s="202">
        <v>3</v>
      </c>
      <c r="D39" s="22">
        <f t="shared" si="7"/>
        <v>0.27900000000000003</v>
      </c>
      <c r="E39" s="7"/>
      <c r="F39" s="22">
        <v>16</v>
      </c>
      <c r="G39" s="22">
        <f t="shared" ref="G39:G40" si="9">C39*F39/1000</f>
        <v>4.8000000000000001E-2</v>
      </c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</row>
    <row r="40" spans="1:19" ht="34.5" customHeight="1" x14ac:dyDescent="0.2">
      <c r="A40" s="87" t="s">
        <v>25</v>
      </c>
      <c r="B40" s="16">
        <v>93</v>
      </c>
      <c r="C40" s="200">
        <v>5</v>
      </c>
      <c r="D40" s="8">
        <f t="shared" si="7"/>
        <v>0.46500000000000002</v>
      </c>
      <c r="E40" s="6"/>
      <c r="F40" s="22">
        <v>117</v>
      </c>
      <c r="G40" s="22">
        <f t="shared" si="9"/>
        <v>0.58499999999999996</v>
      </c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</row>
    <row r="41" spans="1:19" ht="21" customHeight="1" x14ac:dyDescent="0.2">
      <c r="A41" s="92" t="s">
        <v>194</v>
      </c>
      <c r="B41" s="16">
        <v>93</v>
      </c>
      <c r="C41" s="204"/>
      <c r="D41" s="102"/>
      <c r="E41" s="103" t="s">
        <v>45</v>
      </c>
      <c r="F41" s="103"/>
      <c r="G41" s="104">
        <f>SUM(G42:G47)</f>
        <v>22.467639999999999</v>
      </c>
      <c r="H41" s="103">
        <v>6.04</v>
      </c>
      <c r="I41" s="103">
        <v>6.17</v>
      </c>
      <c r="J41" s="103">
        <v>1.42</v>
      </c>
      <c r="K41" s="103">
        <v>85.34</v>
      </c>
      <c r="L41" s="103">
        <v>0.08</v>
      </c>
      <c r="M41" s="103">
        <v>0.27</v>
      </c>
      <c r="N41" s="103">
        <v>4.67</v>
      </c>
      <c r="O41" s="103">
        <v>0.93</v>
      </c>
      <c r="P41" s="103">
        <v>21.57</v>
      </c>
      <c r="Q41" s="103">
        <v>94.4</v>
      </c>
      <c r="R41" s="103">
        <v>26.67</v>
      </c>
      <c r="S41" s="103">
        <v>1.87</v>
      </c>
    </row>
    <row r="42" spans="1:19" ht="27" customHeight="1" x14ac:dyDescent="0.2">
      <c r="A42" s="149" t="s">
        <v>195</v>
      </c>
      <c r="B42" s="16">
        <v>93</v>
      </c>
      <c r="C42" s="202">
        <v>50</v>
      </c>
      <c r="D42" s="22">
        <f t="shared" ref="D42:D47" si="10">B42*C42/1000</f>
        <v>4.6500000000000004</v>
      </c>
      <c r="E42" s="7"/>
      <c r="F42" s="22">
        <v>370</v>
      </c>
      <c r="G42" s="22">
        <f>C42*F42/1000</f>
        <v>18.5</v>
      </c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</row>
    <row r="43" spans="1:19" ht="15" customHeight="1" x14ac:dyDescent="0.2">
      <c r="A43" s="149" t="s">
        <v>196</v>
      </c>
      <c r="B43" s="16">
        <v>93</v>
      </c>
      <c r="C43" s="202">
        <v>12</v>
      </c>
      <c r="D43" s="22">
        <f t="shared" si="10"/>
        <v>1.1160000000000001</v>
      </c>
      <c r="E43" s="7"/>
      <c r="F43" s="22">
        <v>60.97</v>
      </c>
      <c r="G43" s="22">
        <f t="shared" ref="G43:G47" si="11">C43*F43/1000</f>
        <v>0.73163999999999996</v>
      </c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</row>
    <row r="44" spans="1:19" ht="15" customHeight="1" x14ac:dyDescent="0.2">
      <c r="A44" s="149" t="s">
        <v>197</v>
      </c>
      <c r="B44" s="16">
        <v>93</v>
      </c>
      <c r="C44" s="202">
        <v>9</v>
      </c>
      <c r="D44" s="22">
        <f t="shared" si="10"/>
        <v>0.83699999999999997</v>
      </c>
      <c r="E44" s="7"/>
      <c r="F44" s="22">
        <v>41</v>
      </c>
      <c r="G44" s="22">
        <f t="shared" si="11"/>
        <v>0.36899999999999999</v>
      </c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</row>
    <row r="45" spans="1:19" ht="15" customHeight="1" x14ac:dyDescent="0.2">
      <c r="A45" s="149" t="s">
        <v>41</v>
      </c>
      <c r="B45" s="16">
        <v>93</v>
      </c>
      <c r="C45" s="202">
        <v>5</v>
      </c>
      <c r="D45" s="22">
        <f t="shared" si="10"/>
        <v>0.46500000000000002</v>
      </c>
      <c r="E45" s="7"/>
      <c r="F45" s="22">
        <v>450</v>
      </c>
      <c r="G45" s="22">
        <f t="shared" si="11"/>
        <v>2.25</v>
      </c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</row>
    <row r="46" spans="1:19" ht="15" customHeight="1" x14ac:dyDescent="0.2">
      <c r="A46" s="149" t="s">
        <v>19</v>
      </c>
      <c r="B46" s="16">
        <v>93</v>
      </c>
      <c r="C46" s="202">
        <v>2</v>
      </c>
      <c r="D46" s="22">
        <f t="shared" si="10"/>
        <v>0.186</v>
      </c>
      <c r="E46" s="7"/>
      <c r="F46" s="22">
        <v>16</v>
      </c>
      <c r="G46" s="22">
        <f t="shared" si="11"/>
        <v>3.2000000000000001E-2</v>
      </c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</row>
    <row r="47" spans="1:19" ht="24.75" customHeight="1" x14ac:dyDescent="0.2">
      <c r="A47" s="87" t="s">
        <v>25</v>
      </c>
      <c r="B47" s="16">
        <v>93</v>
      </c>
      <c r="C47" s="200">
        <v>5</v>
      </c>
      <c r="D47" s="8">
        <f t="shared" si="10"/>
        <v>0.46500000000000002</v>
      </c>
      <c r="E47" s="6"/>
      <c r="F47" s="22">
        <v>117</v>
      </c>
      <c r="G47" s="22">
        <f t="shared" si="11"/>
        <v>0.58499999999999996</v>
      </c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</row>
    <row r="48" spans="1:19" s="105" customFormat="1" ht="15" customHeight="1" x14ac:dyDescent="0.2">
      <c r="A48" s="99" t="s">
        <v>141</v>
      </c>
      <c r="B48" s="16">
        <v>93</v>
      </c>
      <c r="C48" s="110"/>
      <c r="D48" s="102"/>
      <c r="E48" s="103">
        <v>150</v>
      </c>
      <c r="F48" s="103"/>
      <c r="G48" s="104">
        <f>SUM(G49:G51)</f>
        <v>10.906000000000001</v>
      </c>
      <c r="H48" s="104">
        <v>4.5</v>
      </c>
      <c r="I48" s="104">
        <v>2.2999999999999998</v>
      </c>
      <c r="J48" s="104">
        <v>25</v>
      </c>
      <c r="K48" s="104">
        <v>198</v>
      </c>
      <c r="L48" s="104">
        <v>0.2</v>
      </c>
      <c r="M48" s="104"/>
      <c r="N48" s="104"/>
      <c r="O48" s="104"/>
      <c r="P48" s="104">
        <v>9.8800000000000008</v>
      </c>
      <c r="Q48" s="104">
        <v>135.94999999999999</v>
      </c>
      <c r="R48" s="104">
        <v>140</v>
      </c>
      <c r="S48" s="104">
        <v>5.01</v>
      </c>
    </row>
    <row r="49" spans="1:19" s="36" customFormat="1" x14ac:dyDescent="0.2">
      <c r="A49" s="11" t="s">
        <v>146</v>
      </c>
      <c r="B49" s="16">
        <v>93</v>
      </c>
      <c r="C49" s="12">
        <v>71</v>
      </c>
      <c r="D49" s="22">
        <f t="shared" si="7"/>
        <v>6.6029999999999998</v>
      </c>
      <c r="E49" s="7"/>
      <c r="F49" s="22">
        <v>90</v>
      </c>
      <c r="G49" s="22">
        <f>C49*F49/1000</f>
        <v>6.39</v>
      </c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</row>
    <row r="50" spans="1:19" ht="15" customHeight="1" x14ac:dyDescent="0.2">
      <c r="A50" s="11" t="s">
        <v>41</v>
      </c>
      <c r="B50" s="16">
        <v>93</v>
      </c>
      <c r="C50" s="12">
        <v>10</v>
      </c>
      <c r="D50" s="22">
        <f t="shared" si="7"/>
        <v>0.93</v>
      </c>
      <c r="E50" s="7"/>
      <c r="F50" s="22">
        <v>450</v>
      </c>
      <c r="G50" s="22">
        <f t="shared" ref="G50:G51" si="12">C50*F50/1000</f>
        <v>4.5</v>
      </c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</row>
    <row r="51" spans="1:19" ht="15" customHeight="1" x14ac:dyDescent="0.2">
      <c r="A51" s="11" t="s">
        <v>19</v>
      </c>
      <c r="B51" s="16">
        <v>93</v>
      </c>
      <c r="C51" s="12">
        <v>1</v>
      </c>
      <c r="D51" s="22">
        <f t="shared" si="7"/>
        <v>9.2999999999999999E-2</v>
      </c>
      <c r="E51" s="7"/>
      <c r="F51" s="22">
        <v>16</v>
      </c>
      <c r="G51" s="22">
        <f t="shared" si="12"/>
        <v>1.6E-2</v>
      </c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</row>
    <row r="52" spans="1:19" s="105" customFormat="1" ht="25.5" customHeight="1" x14ac:dyDescent="0.2">
      <c r="A52" s="92" t="s">
        <v>73</v>
      </c>
      <c r="B52" s="16">
        <v>93</v>
      </c>
      <c r="C52" s="204"/>
      <c r="D52" s="102">
        <f t="shared" si="7"/>
        <v>0</v>
      </c>
      <c r="E52" s="103">
        <v>200</v>
      </c>
      <c r="F52" s="103"/>
      <c r="G52" s="104">
        <f>SUM(G53:G54)</f>
        <v>2.66</v>
      </c>
      <c r="H52" s="104">
        <v>1.1599999999999999</v>
      </c>
      <c r="I52" s="104">
        <v>0.3</v>
      </c>
      <c r="J52" s="104">
        <v>47.26</v>
      </c>
      <c r="K52" s="104">
        <v>128.18</v>
      </c>
      <c r="L52" s="104">
        <v>0.02</v>
      </c>
      <c r="M52" s="104">
        <v>0.8</v>
      </c>
      <c r="N52" s="104"/>
      <c r="O52" s="104">
        <v>0.2</v>
      </c>
      <c r="P52" s="104">
        <v>32.479999999999997</v>
      </c>
      <c r="Q52" s="104">
        <v>23.44</v>
      </c>
      <c r="R52" s="104">
        <v>33</v>
      </c>
      <c r="S52" s="104">
        <v>0.96</v>
      </c>
    </row>
    <row r="53" spans="1:19" ht="15" customHeight="1" x14ac:dyDescent="0.2">
      <c r="A53" s="149" t="s">
        <v>77</v>
      </c>
      <c r="B53" s="16">
        <v>93</v>
      </c>
      <c r="C53" s="202">
        <v>20</v>
      </c>
      <c r="D53" s="22">
        <f t="shared" si="7"/>
        <v>1.86</v>
      </c>
      <c r="E53" s="7"/>
      <c r="F53" s="22">
        <v>83</v>
      </c>
      <c r="G53" s="22">
        <f>C53*F53/1000</f>
        <v>1.66</v>
      </c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</row>
    <row r="54" spans="1:19" s="105" customFormat="1" ht="15" customHeight="1" x14ac:dyDescent="0.2">
      <c r="A54" s="87" t="s">
        <v>22</v>
      </c>
      <c r="B54" s="16">
        <v>93</v>
      </c>
      <c r="C54" s="200">
        <v>20</v>
      </c>
      <c r="D54" s="8">
        <f t="shared" si="7"/>
        <v>1.86</v>
      </c>
      <c r="E54" s="6"/>
      <c r="F54" s="22">
        <v>50</v>
      </c>
      <c r="G54" s="22">
        <f t="shared" ref="G54" si="13">C54*F54/1000</f>
        <v>1</v>
      </c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</row>
    <row r="55" spans="1:19" ht="15" customHeight="1" x14ac:dyDescent="0.2">
      <c r="A55" s="99" t="s">
        <v>44</v>
      </c>
      <c r="B55" s="16">
        <v>93</v>
      </c>
      <c r="C55" s="101"/>
      <c r="D55" s="102">
        <f t="shared" si="7"/>
        <v>0</v>
      </c>
      <c r="E55" s="103">
        <v>90</v>
      </c>
      <c r="F55" s="103"/>
      <c r="G55" s="104">
        <f>SUM(G56)</f>
        <v>3.69</v>
      </c>
      <c r="H55" s="35">
        <v>8.4600000000000009</v>
      </c>
      <c r="I55" s="35">
        <v>2.5099999999999998</v>
      </c>
      <c r="J55" s="35">
        <v>44.33</v>
      </c>
      <c r="K55" s="35">
        <v>186</v>
      </c>
      <c r="L55" s="114">
        <v>0.04</v>
      </c>
      <c r="M55" s="114"/>
      <c r="N55" s="114"/>
      <c r="O55" s="114">
        <v>0.36</v>
      </c>
      <c r="P55" s="114">
        <v>9.1999999999999993</v>
      </c>
      <c r="Q55" s="114">
        <v>42.4</v>
      </c>
      <c r="R55" s="114">
        <v>10</v>
      </c>
      <c r="S55" s="114">
        <v>1.24</v>
      </c>
    </row>
    <row r="56" spans="1:19" s="98" customFormat="1" ht="15" customHeight="1" x14ac:dyDescent="0.2">
      <c r="A56" s="10" t="s">
        <v>43</v>
      </c>
      <c r="B56" s="16">
        <v>93</v>
      </c>
      <c r="C56" s="9">
        <v>90</v>
      </c>
      <c r="D56" s="8">
        <f t="shared" si="7"/>
        <v>8.3699999999999992</v>
      </c>
      <c r="E56" s="6"/>
      <c r="F56" s="8">
        <v>41</v>
      </c>
      <c r="G56" s="8">
        <f>C56*F56/1000</f>
        <v>3.69</v>
      </c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</row>
    <row r="57" spans="1:19" s="41" customFormat="1" ht="15" customHeight="1" x14ac:dyDescent="0.2">
      <c r="A57" s="25"/>
      <c r="B57" s="16">
        <v>93</v>
      </c>
      <c r="C57" s="26"/>
      <c r="D57" s="66"/>
      <c r="E57" s="27"/>
      <c r="F57" s="27"/>
      <c r="G57" s="27"/>
      <c r="H57" s="23">
        <f>SUM(H30:H56)</f>
        <v>24.41</v>
      </c>
      <c r="I57" s="23">
        <f>SUM(I30:I56)</f>
        <v>16.53</v>
      </c>
      <c r="J57" s="23">
        <f>SUM(J30:J56)</f>
        <v>126.01</v>
      </c>
      <c r="K57" s="23">
        <f>SUM(K30:K56)</f>
        <v>735.02</v>
      </c>
      <c r="L57" s="23">
        <f t="shared" ref="L57:S57" si="14">SUM(L30:L56)</f>
        <v>0.38</v>
      </c>
      <c r="M57" s="23">
        <f t="shared" si="14"/>
        <v>21.12</v>
      </c>
      <c r="N57" s="23">
        <f t="shared" si="14"/>
        <v>4.67</v>
      </c>
      <c r="O57" s="23">
        <f t="shared" si="14"/>
        <v>3.8400000000000003</v>
      </c>
      <c r="P57" s="23">
        <f t="shared" si="14"/>
        <v>122.37999999999998</v>
      </c>
      <c r="Q57" s="23">
        <f t="shared" si="14"/>
        <v>345.19</v>
      </c>
      <c r="R57" s="23">
        <f t="shared" si="14"/>
        <v>294.77</v>
      </c>
      <c r="S57" s="23">
        <f t="shared" si="14"/>
        <v>9.7299999999999986</v>
      </c>
    </row>
    <row r="58" spans="1:19" ht="15" customHeight="1" x14ac:dyDescent="0.2">
      <c r="A58" s="121" t="s">
        <v>13</v>
      </c>
      <c r="B58" s="16">
        <v>93</v>
      </c>
      <c r="C58" s="129"/>
      <c r="D58" s="130"/>
      <c r="E58" s="122"/>
      <c r="F58" s="122"/>
      <c r="G58" s="122"/>
      <c r="H58" s="123"/>
      <c r="I58" s="123"/>
      <c r="J58" s="123"/>
      <c r="K58" s="124"/>
      <c r="L58" s="124"/>
      <c r="M58" s="124"/>
      <c r="N58" s="124"/>
      <c r="O58" s="124"/>
      <c r="P58" s="124"/>
      <c r="Q58" s="124"/>
      <c r="R58" s="124"/>
      <c r="S58" s="124"/>
    </row>
    <row r="59" spans="1:19" ht="15" customHeight="1" x14ac:dyDescent="0.2">
      <c r="A59" s="92" t="s">
        <v>75</v>
      </c>
      <c r="B59" s="16">
        <v>93</v>
      </c>
      <c r="C59" s="94"/>
      <c r="D59" s="95"/>
      <c r="E59" s="96">
        <v>250</v>
      </c>
      <c r="F59" s="96"/>
      <c r="G59" s="104">
        <f>SUM(G60)</f>
        <v>15.113000000000001</v>
      </c>
      <c r="H59" s="95">
        <v>1.53</v>
      </c>
      <c r="I59" s="95">
        <v>0.34</v>
      </c>
      <c r="J59" s="95">
        <v>13.77</v>
      </c>
      <c r="K59" s="97">
        <v>135</v>
      </c>
      <c r="L59" s="97">
        <v>0.04</v>
      </c>
      <c r="M59" s="97">
        <v>64.290000000000006</v>
      </c>
      <c r="N59" s="97"/>
      <c r="O59" s="97">
        <v>0.21</v>
      </c>
      <c r="P59" s="97">
        <v>59.5</v>
      </c>
      <c r="Q59" s="97">
        <v>18.7</v>
      </c>
      <c r="R59" s="97">
        <v>13.93</v>
      </c>
      <c r="S59" s="97">
        <v>0.32</v>
      </c>
    </row>
    <row r="60" spans="1:19" ht="15" customHeight="1" x14ac:dyDescent="0.2">
      <c r="A60" s="87" t="s">
        <v>75</v>
      </c>
      <c r="B60" s="16">
        <v>93</v>
      </c>
      <c r="C60" s="89">
        <v>170</v>
      </c>
      <c r="D60" s="90">
        <f>C60*B60/1000</f>
        <v>15.81</v>
      </c>
      <c r="E60" s="4"/>
      <c r="F60" s="4">
        <v>88.9</v>
      </c>
      <c r="G60" s="8">
        <f>C60*F60/1000</f>
        <v>15.113000000000001</v>
      </c>
      <c r="H60" s="90"/>
      <c r="I60" s="90"/>
      <c r="J60" s="90"/>
      <c r="K60" s="91"/>
      <c r="L60" s="91"/>
      <c r="M60" s="91"/>
      <c r="N60" s="91"/>
      <c r="O60" s="91"/>
      <c r="P60" s="91"/>
      <c r="Q60" s="91"/>
      <c r="R60" s="91"/>
      <c r="S60" s="91"/>
    </row>
    <row r="61" spans="1:19" x14ac:dyDescent="0.2">
      <c r="A61" s="92" t="s">
        <v>89</v>
      </c>
      <c r="B61" s="16">
        <v>93</v>
      </c>
      <c r="C61" s="94"/>
      <c r="D61" s="95"/>
      <c r="E61" s="96">
        <v>200</v>
      </c>
      <c r="F61" s="96"/>
      <c r="G61" s="104">
        <f>SUM(G62)</f>
        <v>12.86467</v>
      </c>
      <c r="H61" s="95">
        <v>1.53</v>
      </c>
      <c r="I61" s="95">
        <v>0.34</v>
      </c>
      <c r="J61" s="95">
        <v>13.77</v>
      </c>
      <c r="K61" s="97">
        <v>61.2</v>
      </c>
      <c r="L61" s="97">
        <v>0.08</v>
      </c>
      <c r="M61" s="97">
        <v>2.6</v>
      </c>
      <c r="N61" s="97">
        <v>40</v>
      </c>
      <c r="O61" s="97"/>
      <c r="P61" s="97">
        <v>240</v>
      </c>
      <c r="Q61" s="97">
        <v>180</v>
      </c>
      <c r="R61" s="97">
        <v>28</v>
      </c>
      <c r="S61" s="97">
        <v>0.2</v>
      </c>
    </row>
    <row r="62" spans="1:19" x14ac:dyDescent="0.2">
      <c r="A62" s="13" t="s">
        <v>89</v>
      </c>
      <c r="B62" s="16">
        <v>93</v>
      </c>
      <c r="C62" s="195">
        <v>211</v>
      </c>
      <c r="D62" s="53">
        <f>C62*B62/1000</f>
        <v>19.623000000000001</v>
      </c>
      <c r="E62" s="14"/>
      <c r="F62" s="14">
        <v>60.97</v>
      </c>
      <c r="G62" s="8">
        <f>C62*F62/1000</f>
        <v>12.86467</v>
      </c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</row>
    <row r="63" spans="1:19" x14ac:dyDescent="0.2">
      <c r="A63" s="28"/>
      <c r="B63" s="67"/>
      <c r="C63" s="29"/>
      <c r="D63" s="69"/>
      <c r="E63" s="31"/>
      <c r="F63" s="31"/>
      <c r="G63" s="31"/>
      <c r="H63" s="15">
        <f>SUM(H59:H62)</f>
        <v>3.06</v>
      </c>
      <c r="I63" s="15">
        <f t="shared" ref="I63:S63" si="15">SUM(I59:I62)</f>
        <v>0.68</v>
      </c>
      <c r="J63" s="15">
        <f t="shared" si="15"/>
        <v>27.54</v>
      </c>
      <c r="K63" s="15">
        <f t="shared" si="15"/>
        <v>196.2</v>
      </c>
      <c r="L63" s="15">
        <f t="shared" si="15"/>
        <v>0.12</v>
      </c>
      <c r="M63" s="15">
        <f t="shared" si="15"/>
        <v>66.89</v>
      </c>
      <c r="N63" s="15">
        <f t="shared" si="15"/>
        <v>40</v>
      </c>
      <c r="O63" s="15">
        <f t="shared" si="15"/>
        <v>0.21</v>
      </c>
      <c r="P63" s="15">
        <f t="shared" si="15"/>
        <v>299.5</v>
      </c>
      <c r="Q63" s="15">
        <f t="shared" si="15"/>
        <v>198.7</v>
      </c>
      <c r="R63" s="15">
        <f t="shared" si="15"/>
        <v>41.93</v>
      </c>
      <c r="S63" s="15">
        <f t="shared" si="15"/>
        <v>0.52</v>
      </c>
    </row>
    <row r="64" spans="1:19" x14ac:dyDescent="0.2">
      <c r="A64" s="58"/>
      <c r="B64" s="58"/>
      <c r="C64" s="58"/>
      <c r="D64" s="58"/>
      <c r="E64" s="58"/>
      <c r="F64" s="59" t="s">
        <v>47</v>
      </c>
      <c r="G64" s="50">
        <f>E66*E67</f>
        <v>12384.190619999998</v>
      </c>
      <c r="H64" s="155">
        <f t="shared" ref="H64:S64" si="16">H25+H57+H63</f>
        <v>60.95</v>
      </c>
      <c r="I64" s="155">
        <f t="shared" si="16"/>
        <v>54.13</v>
      </c>
      <c r="J64" s="155">
        <f t="shared" si="16"/>
        <v>236.9</v>
      </c>
      <c r="K64" s="155">
        <f t="shared" si="16"/>
        <v>1735.6200000000001</v>
      </c>
      <c r="L64" s="155">
        <f t="shared" si="16"/>
        <v>0.65</v>
      </c>
      <c r="M64" s="155">
        <f t="shared" si="16"/>
        <v>89.7</v>
      </c>
      <c r="N64" s="155">
        <f t="shared" si="16"/>
        <v>152.67000000000002</v>
      </c>
      <c r="O64" s="155">
        <f t="shared" si="16"/>
        <v>5.75</v>
      </c>
      <c r="P64" s="155">
        <f t="shared" si="16"/>
        <v>812.68</v>
      </c>
      <c r="Q64" s="155">
        <f t="shared" si="16"/>
        <v>1024.25</v>
      </c>
      <c r="R64" s="155">
        <f t="shared" si="16"/>
        <v>408.46</v>
      </c>
      <c r="S64" s="155">
        <f t="shared" si="16"/>
        <v>14.089999999999998</v>
      </c>
    </row>
    <row r="66" spans="1:9" ht="15" customHeight="1" x14ac:dyDescent="0.2">
      <c r="A66" s="2" t="s">
        <v>48</v>
      </c>
      <c r="E66" s="177">
        <v>93</v>
      </c>
      <c r="F66" s="2" t="s">
        <v>49</v>
      </c>
    </row>
    <row r="67" spans="1:9" x14ac:dyDescent="0.2">
      <c r="A67" s="2" t="s">
        <v>50</v>
      </c>
      <c r="E67" s="176">
        <f>SUM(G9+G19+G23+G27+G30+G41+G48+G52+G59+G55+G61)</f>
        <v>133.16333999999998</v>
      </c>
      <c r="F67" s="2" t="s">
        <v>51</v>
      </c>
    </row>
    <row r="69" spans="1:9" x14ac:dyDescent="0.2">
      <c r="A69" s="2" t="s">
        <v>271</v>
      </c>
      <c r="B69" s="3" t="s">
        <v>272</v>
      </c>
      <c r="E69" s="2" t="s">
        <v>52</v>
      </c>
      <c r="H69" s="3"/>
      <c r="I69" s="2" t="s">
        <v>53</v>
      </c>
    </row>
  </sheetData>
  <mergeCells count="6">
    <mergeCell ref="H5:K5"/>
    <mergeCell ref="A1:B1"/>
    <mergeCell ref="A2:B2"/>
    <mergeCell ref="A3:B3"/>
    <mergeCell ref="A4:B4"/>
    <mergeCell ref="C4:G5"/>
  </mergeCells>
  <pageMargins left="0.78740157480314965" right="0.39370078740157483" top="0.39370078740157483" bottom="0.39370078740157483" header="0.31496062992125984" footer="0.31496062992125984"/>
  <pageSetup paperSize="9" scale="47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5"/>
  <sheetViews>
    <sheetView view="pageBreakPreview" topLeftCell="A33" zoomScale="87" zoomScaleNormal="110" zoomScaleSheetLayoutView="87" workbookViewId="0">
      <selection activeCell="B57" sqref="B57"/>
    </sheetView>
  </sheetViews>
  <sheetFormatPr defaultColWidth="8.85546875" defaultRowHeight="12.75" x14ac:dyDescent="0.2"/>
  <cols>
    <col min="1" max="1" width="19.85546875" style="2" customWidth="1"/>
    <col min="2" max="2" width="10.42578125" style="2" customWidth="1"/>
    <col min="3" max="6" width="9.7109375" style="2" customWidth="1"/>
    <col min="7" max="7" width="11.85546875" style="2" customWidth="1"/>
    <col min="8" max="11" width="9.7109375" style="2" customWidth="1"/>
    <col min="12" max="13" width="8.85546875" style="2"/>
    <col min="14" max="14" width="9" style="2" bestFit="1" customWidth="1"/>
    <col min="15" max="15" width="8.85546875" style="2"/>
    <col min="16" max="16" width="8.5703125" style="2" customWidth="1"/>
    <col min="17" max="17" width="9.42578125" style="2" customWidth="1"/>
    <col min="18" max="18" width="9" style="2" bestFit="1" customWidth="1"/>
    <col min="19" max="16384" width="8.85546875" style="2"/>
  </cols>
  <sheetData>
    <row r="1" spans="1:19" x14ac:dyDescent="0.2">
      <c r="A1" s="274" t="s">
        <v>147</v>
      </c>
      <c r="B1" s="274"/>
    </row>
    <row r="2" spans="1:19" x14ac:dyDescent="0.2">
      <c r="A2" s="271" t="s">
        <v>14</v>
      </c>
      <c r="B2" s="271"/>
    </row>
    <row r="3" spans="1:19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19.5" x14ac:dyDescent="0.25">
      <c r="C5" s="272"/>
      <c r="D5" s="272"/>
      <c r="E5" s="272"/>
      <c r="F5" s="272"/>
      <c r="G5" s="272"/>
      <c r="H5" s="269" t="s">
        <v>81</v>
      </c>
      <c r="I5" s="269"/>
      <c r="J5" s="269"/>
      <c r="K5" s="269"/>
    </row>
    <row r="6" spans="1:19" x14ac:dyDescent="0.2">
      <c r="E6" s="2" t="s">
        <v>202</v>
      </c>
    </row>
    <row r="7" spans="1:19" s="1" customFormat="1" ht="43.9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ht="15" customHeight="1" x14ac:dyDescent="0.2">
      <c r="A8" s="18" t="s">
        <v>11</v>
      </c>
      <c r="B8" s="19">
        <v>156</v>
      </c>
      <c r="C8" s="20"/>
      <c r="D8" s="20"/>
      <c r="E8" s="20"/>
      <c r="F8" s="20"/>
      <c r="G8" s="20"/>
      <c r="H8" s="20"/>
      <c r="I8" s="20"/>
      <c r="J8" s="20"/>
      <c r="K8" s="21"/>
      <c r="L8" s="21"/>
      <c r="M8" s="21"/>
      <c r="N8" s="21"/>
      <c r="O8" s="21"/>
      <c r="P8" s="21"/>
      <c r="Q8" s="21"/>
      <c r="R8" s="21"/>
      <c r="S8" s="21"/>
    </row>
    <row r="9" spans="1:19" s="105" customFormat="1" ht="40.15" customHeight="1" x14ac:dyDescent="0.25">
      <c r="A9" s="92" t="s">
        <v>179</v>
      </c>
      <c r="B9" s="100">
        <v>156</v>
      </c>
      <c r="C9" s="201"/>
      <c r="D9" s="103"/>
      <c r="E9" s="103" t="s">
        <v>228</v>
      </c>
      <c r="F9" s="103"/>
      <c r="G9" s="104">
        <f>SUM(G10:G18)</f>
        <v>58.057140000000018</v>
      </c>
      <c r="H9" s="104">
        <v>16.5</v>
      </c>
      <c r="I9" s="104">
        <v>29.55</v>
      </c>
      <c r="J9" s="104">
        <v>36.450000000000003</v>
      </c>
      <c r="K9" s="104">
        <v>469</v>
      </c>
      <c r="L9" s="104">
        <v>0.11</v>
      </c>
      <c r="M9" s="104">
        <v>0.36</v>
      </c>
      <c r="N9" s="104">
        <v>108</v>
      </c>
      <c r="O9" s="104">
        <v>1.44</v>
      </c>
      <c r="P9" s="104">
        <v>234</v>
      </c>
      <c r="Q9" s="104">
        <v>338.4</v>
      </c>
      <c r="R9" s="104">
        <v>39.6</v>
      </c>
      <c r="S9" s="104">
        <v>1.62</v>
      </c>
    </row>
    <row r="10" spans="1:19" s="36" customFormat="1" x14ac:dyDescent="0.2">
      <c r="A10" s="149" t="s">
        <v>41</v>
      </c>
      <c r="B10" s="100">
        <v>156</v>
      </c>
      <c r="C10" s="202">
        <v>6</v>
      </c>
      <c r="D10" s="22">
        <f t="shared" ref="D10:D18" si="0">B10*C10/1000</f>
        <v>0.93600000000000005</v>
      </c>
      <c r="E10" s="7"/>
      <c r="F10" s="22">
        <v>450</v>
      </c>
      <c r="G10" s="22">
        <f t="shared" ref="G10:G18" si="1">C10*F10/1000</f>
        <v>2.7</v>
      </c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</row>
    <row r="11" spans="1:19" ht="15" customHeight="1" x14ac:dyDescent="0.2">
      <c r="A11" s="149" t="s">
        <v>22</v>
      </c>
      <c r="B11" s="100">
        <v>156</v>
      </c>
      <c r="C11" s="202">
        <v>12</v>
      </c>
      <c r="D11" s="22">
        <f t="shared" si="0"/>
        <v>1.8720000000000001</v>
      </c>
      <c r="E11" s="7"/>
      <c r="F11" s="22">
        <v>50</v>
      </c>
      <c r="G11" s="22">
        <f t="shared" si="1"/>
        <v>0.6</v>
      </c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</row>
    <row r="12" spans="1:19" ht="15" customHeight="1" x14ac:dyDescent="0.2">
      <c r="A12" s="149" t="s">
        <v>58</v>
      </c>
      <c r="B12" s="100">
        <v>156</v>
      </c>
      <c r="C12" s="202">
        <v>9</v>
      </c>
      <c r="D12" s="22">
        <f t="shared" si="0"/>
        <v>1.4039999999999999</v>
      </c>
      <c r="E12" s="7"/>
      <c r="F12" s="22">
        <v>40</v>
      </c>
      <c r="G12" s="22">
        <f t="shared" si="1"/>
        <v>0.36</v>
      </c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</row>
    <row r="13" spans="1:19" s="36" customFormat="1" ht="15" customHeight="1" x14ac:dyDescent="0.2">
      <c r="A13" s="149" t="s">
        <v>67</v>
      </c>
      <c r="B13" s="100">
        <v>156</v>
      </c>
      <c r="C13" s="202">
        <v>141</v>
      </c>
      <c r="D13" s="22">
        <f t="shared" si="0"/>
        <v>21.995999999999999</v>
      </c>
      <c r="E13" s="7"/>
      <c r="F13" s="22">
        <v>355.6</v>
      </c>
      <c r="G13" s="22">
        <f t="shared" si="1"/>
        <v>50.139600000000009</v>
      </c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</row>
    <row r="14" spans="1:19" s="36" customFormat="1" ht="15" customHeight="1" x14ac:dyDescent="0.2">
      <c r="A14" s="149" t="s">
        <v>68</v>
      </c>
      <c r="B14" s="100">
        <v>156</v>
      </c>
      <c r="C14" s="202">
        <v>6</v>
      </c>
      <c r="D14" s="22">
        <f t="shared" si="0"/>
        <v>0.93600000000000005</v>
      </c>
      <c r="E14" s="7"/>
      <c r="F14" s="22">
        <v>7</v>
      </c>
      <c r="G14" s="22">
        <f t="shared" si="1"/>
        <v>4.2000000000000003E-2</v>
      </c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</row>
    <row r="15" spans="1:19" ht="15" customHeight="1" x14ac:dyDescent="0.2">
      <c r="A15" s="149" t="s">
        <v>31</v>
      </c>
      <c r="B15" s="100">
        <v>156</v>
      </c>
      <c r="C15" s="202">
        <v>6</v>
      </c>
      <c r="D15" s="22">
        <f t="shared" si="0"/>
        <v>0.93600000000000005</v>
      </c>
      <c r="E15" s="7"/>
      <c r="F15" s="22">
        <v>190.09</v>
      </c>
      <c r="G15" s="22">
        <f t="shared" si="1"/>
        <v>1.1405399999999999</v>
      </c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</row>
    <row r="16" spans="1:19" ht="15" customHeight="1" x14ac:dyDescent="0.2">
      <c r="A16" s="149" t="s">
        <v>123</v>
      </c>
      <c r="B16" s="100">
        <v>156</v>
      </c>
      <c r="C16" s="202">
        <v>3.0000000000000001E-3</v>
      </c>
      <c r="D16" s="22">
        <f t="shared" si="0"/>
        <v>4.6800000000000005E-4</v>
      </c>
      <c r="E16" s="7"/>
      <c r="F16" s="22"/>
      <c r="G16" s="22">
        <f t="shared" si="1"/>
        <v>0</v>
      </c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</row>
    <row r="17" spans="1:19" s="36" customFormat="1" ht="15" customHeight="1" x14ac:dyDescent="0.2">
      <c r="A17" s="149" t="s">
        <v>69</v>
      </c>
      <c r="B17" s="100">
        <v>156</v>
      </c>
      <c r="C17" s="202">
        <v>30</v>
      </c>
      <c r="D17" s="22">
        <f t="shared" si="0"/>
        <v>4.68</v>
      </c>
      <c r="E17" s="7"/>
      <c r="F17" s="22">
        <v>102.5</v>
      </c>
      <c r="G17" s="22">
        <f t="shared" si="1"/>
        <v>3.0750000000000002</v>
      </c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</row>
    <row r="18" spans="1:19" ht="25.5" x14ac:dyDescent="0.2">
      <c r="A18" s="87" t="s">
        <v>78</v>
      </c>
      <c r="B18" s="100">
        <v>156</v>
      </c>
      <c r="C18" s="200">
        <v>6</v>
      </c>
      <c r="D18" s="22">
        <f t="shared" si="0"/>
        <v>0.93600000000000005</v>
      </c>
      <c r="E18" s="6"/>
      <c r="F18" s="22">
        <v>0</v>
      </c>
      <c r="G18" s="22">
        <f t="shared" si="1"/>
        <v>0</v>
      </c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</row>
    <row r="19" spans="1:19" s="105" customFormat="1" ht="15" customHeight="1" x14ac:dyDescent="0.25">
      <c r="A19" s="99" t="s">
        <v>70</v>
      </c>
      <c r="B19" s="100">
        <v>156</v>
      </c>
      <c r="C19" s="110"/>
      <c r="D19" s="104"/>
      <c r="E19" s="103">
        <v>200</v>
      </c>
      <c r="F19" s="103"/>
      <c r="G19" s="104">
        <f>SUM(G20:G22)</f>
        <v>7.5173200000000007</v>
      </c>
      <c r="H19" s="104">
        <v>4.8</v>
      </c>
      <c r="I19" s="104">
        <v>4.2</v>
      </c>
      <c r="J19" s="104">
        <v>18.399999999999999</v>
      </c>
      <c r="K19" s="104">
        <v>128.4</v>
      </c>
      <c r="L19" s="104">
        <v>0.02</v>
      </c>
      <c r="M19" s="104">
        <v>1.33</v>
      </c>
      <c r="N19" s="104"/>
      <c r="O19" s="104"/>
      <c r="P19" s="104">
        <v>152.19999999999999</v>
      </c>
      <c r="Q19" s="104">
        <v>124.56</v>
      </c>
      <c r="R19" s="104">
        <v>25.56</v>
      </c>
      <c r="S19" s="104">
        <v>2</v>
      </c>
    </row>
    <row r="20" spans="1:19" ht="15" customHeight="1" x14ac:dyDescent="0.2">
      <c r="A20" s="11" t="s">
        <v>71</v>
      </c>
      <c r="B20" s="100">
        <v>156</v>
      </c>
      <c r="C20" s="12">
        <v>4</v>
      </c>
      <c r="D20" s="22">
        <f>B20*C20/1000</f>
        <v>0.624</v>
      </c>
      <c r="E20" s="7"/>
      <c r="F20" s="22">
        <v>105.08</v>
      </c>
      <c r="G20" s="22">
        <f>C20*F20/1000</f>
        <v>0.42031999999999997</v>
      </c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</row>
    <row r="21" spans="1:19" s="36" customFormat="1" x14ac:dyDescent="0.2">
      <c r="A21" s="11" t="s">
        <v>59</v>
      </c>
      <c r="B21" s="100">
        <v>156</v>
      </c>
      <c r="C21" s="12">
        <v>100</v>
      </c>
      <c r="D21" s="22">
        <f t="shared" ref="D21:D22" si="2">B21*C21/1000</f>
        <v>15.6</v>
      </c>
      <c r="E21" s="7"/>
      <c r="F21" s="22">
        <v>60.97</v>
      </c>
      <c r="G21" s="22">
        <f t="shared" ref="G21:G22" si="3">C21*F21/1000</f>
        <v>6.0970000000000004</v>
      </c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</row>
    <row r="22" spans="1:19" ht="15" customHeight="1" x14ac:dyDescent="0.2">
      <c r="A22" s="10" t="s">
        <v>22</v>
      </c>
      <c r="B22" s="100">
        <v>156</v>
      </c>
      <c r="C22" s="9">
        <v>20</v>
      </c>
      <c r="D22" s="22">
        <f t="shared" si="2"/>
        <v>3.12</v>
      </c>
      <c r="E22" s="6"/>
      <c r="F22" s="8">
        <v>50</v>
      </c>
      <c r="G22" s="22">
        <f t="shared" si="3"/>
        <v>1</v>
      </c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</row>
    <row r="23" spans="1:19" s="105" customFormat="1" x14ac:dyDescent="0.25">
      <c r="A23" s="99" t="s">
        <v>143</v>
      </c>
      <c r="B23" s="100">
        <v>156</v>
      </c>
      <c r="C23" s="110"/>
      <c r="D23" s="104"/>
      <c r="E23" s="103">
        <v>150</v>
      </c>
      <c r="F23" s="103"/>
      <c r="G23" s="104">
        <f>SUM(G24)</f>
        <v>6.15</v>
      </c>
      <c r="H23" s="103">
        <v>12.18</v>
      </c>
      <c r="I23" s="103">
        <v>3.17</v>
      </c>
      <c r="J23" s="103">
        <v>28.5</v>
      </c>
      <c r="K23" s="104">
        <v>363</v>
      </c>
      <c r="L23" s="104">
        <v>0.02</v>
      </c>
      <c r="M23" s="104"/>
      <c r="N23" s="104"/>
      <c r="O23" s="104">
        <v>0.26</v>
      </c>
      <c r="P23" s="104">
        <v>4.5999999999999996</v>
      </c>
      <c r="Q23" s="104">
        <v>17.399999999999999</v>
      </c>
      <c r="R23" s="104">
        <v>6.6</v>
      </c>
      <c r="S23" s="104">
        <v>0.22</v>
      </c>
    </row>
    <row r="24" spans="1:19" ht="15" customHeight="1" x14ac:dyDescent="0.2">
      <c r="A24" s="10" t="s">
        <v>143</v>
      </c>
      <c r="B24" s="100">
        <v>156</v>
      </c>
      <c r="C24" s="9">
        <v>150</v>
      </c>
      <c r="D24" s="8">
        <f>B24*C24/1000</f>
        <v>23.4</v>
      </c>
      <c r="E24" s="6"/>
      <c r="F24" s="8">
        <v>41</v>
      </c>
      <c r="G24" s="8">
        <f>C24*F24/1000</f>
        <v>6.15</v>
      </c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</row>
    <row r="25" spans="1:19" ht="15" customHeight="1" x14ac:dyDescent="0.2">
      <c r="A25" s="25"/>
      <c r="B25" s="65"/>
      <c r="C25" s="26"/>
      <c r="D25" s="66"/>
      <c r="E25" s="27"/>
      <c r="F25" s="27"/>
      <c r="G25" s="27"/>
      <c r="H25" s="23">
        <f>SUM(H9:H24)</f>
        <v>33.480000000000004</v>
      </c>
      <c r="I25" s="23">
        <f>SUM(I9:I24)</f>
        <v>36.92</v>
      </c>
      <c r="J25" s="23">
        <f>SUM(J9:J24)</f>
        <v>83.35</v>
      </c>
      <c r="K25" s="23">
        <f>SUM(K9:K24)</f>
        <v>960.4</v>
      </c>
      <c r="L25" s="23">
        <f t="shared" ref="L25:S25" si="4">SUM(L9:L24)</f>
        <v>0.15</v>
      </c>
      <c r="M25" s="23">
        <f t="shared" si="4"/>
        <v>1.69</v>
      </c>
      <c r="N25" s="23">
        <f t="shared" si="4"/>
        <v>108</v>
      </c>
      <c r="O25" s="23">
        <f t="shared" si="4"/>
        <v>1.7</v>
      </c>
      <c r="P25" s="23">
        <f t="shared" si="4"/>
        <v>390.8</v>
      </c>
      <c r="Q25" s="23">
        <f t="shared" si="4"/>
        <v>480.35999999999996</v>
      </c>
      <c r="R25" s="23">
        <f t="shared" si="4"/>
        <v>71.759999999999991</v>
      </c>
      <c r="S25" s="23">
        <f t="shared" si="4"/>
        <v>3.8400000000000003</v>
      </c>
    </row>
    <row r="26" spans="1:19" s="36" customFormat="1" x14ac:dyDescent="0.2">
      <c r="A26" s="242" t="s">
        <v>12</v>
      </c>
      <c r="B26" s="243">
        <v>156</v>
      </c>
      <c r="C26" s="244"/>
      <c r="D26" s="245"/>
      <c r="E26" s="242"/>
      <c r="F26" s="242"/>
      <c r="G26" s="242"/>
      <c r="H26" s="246"/>
      <c r="I26" s="246"/>
      <c r="J26" s="246"/>
      <c r="K26" s="246"/>
      <c r="L26" s="246"/>
      <c r="M26" s="246"/>
      <c r="N26" s="246"/>
      <c r="O26" s="246"/>
      <c r="P26" s="246"/>
      <c r="Q26" s="246"/>
      <c r="R26" s="246"/>
      <c r="S26" s="246"/>
    </row>
    <row r="27" spans="1:19" s="36" customFormat="1" ht="25.5" x14ac:dyDescent="0.2">
      <c r="A27" s="38" t="s">
        <v>104</v>
      </c>
      <c r="B27" s="16">
        <v>156</v>
      </c>
      <c r="C27" s="12"/>
      <c r="D27" s="8"/>
      <c r="E27" s="40">
        <v>100</v>
      </c>
      <c r="F27" s="22"/>
      <c r="G27" s="184">
        <f>G28+G29</f>
        <v>2.8113999999999995</v>
      </c>
      <c r="H27" s="40">
        <v>1.37</v>
      </c>
      <c r="I27" s="40">
        <v>1.75</v>
      </c>
      <c r="J27" s="40">
        <v>7.73</v>
      </c>
      <c r="K27" s="40">
        <v>49</v>
      </c>
      <c r="L27" s="40">
        <v>0.02</v>
      </c>
      <c r="M27" s="40">
        <v>7.32</v>
      </c>
      <c r="N27" s="40">
        <v>39</v>
      </c>
      <c r="O27" s="40">
        <v>2.36</v>
      </c>
      <c r="P27" s="40">
        <v>168.45</v>
      </c>
      <c r="Q27" s="40">
        <v>120.4</v>
      </c>
      <c r="R27" s="40">
        <v>26.4</v>
      </c>
      <c r="S27" s="40">
        <v>1.53</v>
      </c>
    </row>
    <row r="28" spans="1:19" s="36" customFormat="1" x14ac:dyDescent="0.2">
      <c r="A28" s="11" t="s">
        <v>30</v>
      </c>
      <c r="B28" s="16">
        <v>156</v>
      </c>
      <c r="C28" s="12">
        <v>121</v>
      </c>
      <c r="D28" s="8">
        <f t="shared" ref="D28:D29" si="5">B28*C28/1000</f>
        <v>18.876000000000001</v>
      </c>
      <c r="E28" s="7"/>
      <c r="F28" s="22">
        <v>18.399999999999999</v>
      </c>
      <c r="G28" s="22">
        <f t="shared" ref="G28:G29" si="6">C28*F28/1000</f>
        <v>2.2263999999999995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</row>
    <row r="29" spans="1:19" s="36" customFormat="1" ht="30.75" customHeight="1" x14ac:dyDescent="0.2">
      <c r="A29" s="11" t="s">
        <v>25</v>
      </c>
      <c r="B29" s="16">
        <v>156</v>
      </c>
      <c r="C29" s="12">
        <v>5</v>
      </c>
      <c r="D29" s="8">
        <f t="shared" si="5"/>
        <v>0.78</v>
      </c>
      <c r="E29" s="7"/>
      <c r="F29" s="8">
        <v>117</v>
      </c>
      <c r="G29" s="8">
        <f t="shared" si="6"/>
        <v>0.58499999999999996</v>
      </c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</row>
    <row r="30" spans="1:19" s="105" customFormat="1" ht="38.25" x14ac:dyDescent="0.2">
      <c r="A30" s="92" t="s">
        <v>145</v>
      </c>
      <c r="B30" s="16">
        <v>156</v>
      </c>
      <c r="C30" s="204"/>
      <c r="D30" s="104"/>
      <c r="E30" s="103" t="s">
        <v>63</v>
      </c>
      <c r="F30" s="103"/>
      <c r="G30" s="104">
        <f>SUM(G31:G40)</f>
        <v>10.830549999999999</v>
      </c>
      <c r="H30" s="103">
        <v>4.25</v>
      </c>
      <c r="I30" s="103">
        <v>5.25</v>
      </c>
      <c r="J30" s="103">
        <v>8</v>
      </c>
      <c r="K30" s="103">
        <v>137.5</v>
      </c>
      <c r="L30" s="103">
        <v>0.04</v>
      </c>
      <c r="M30" s="103">
        <v>20.05</v>
      </c>
      <c r="N30" s="103"/>
      <c r="O30" s="103">
        <v>2.35</v>
      </c>
      <c r="P30" s="103">
        <v>49.25</v>
      </c>
      <c r="Q30" s="103">
        <v>49</v>
      </c>
      <c r="R30" s="103">
        <v>85.1</v>
      </c>
      <c r="S30" s="103">
        <v>0.65</v>
      </c>
    </row>
    <row r="31" spans="1:19" ht="15" customHeight="1" x14ac:dyDescent="0.2">
      <c r="A31" s="149" t="s">
        <v>26</v>
      </c>
      <c r="B31" s="16">
        <v>156</v>
      </c>
      <c r="C31" s="202">
        <v>63</v>
      </c>
      <c r="D31" s="22">
        <f>B31*C31/1000</f>
        <v>9.8279999999999994</v>
      </c>
      <c r="E31" s="7"/>
      <c r="F31" s="22">
        <v>18.3</v>
      </c>
      <c r="G31" s="22">
        <f>C31*F31/1000</f>
        <v>1.1529</v>
      </c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</row>
    <row r="32" spans="1:19" ht="15" customHeight="1" x14ac:dyDescent="0.2">
      <c r="A32" s="149" t="s">
        <v>27</v>
      </c>
      <c r="B32" s="16">
        <v>156</v>
      </c>
      <c r="C32" s="202">
        <v>40</v>
      </c>
      <c r="D32" s="22">
        <f t="shared" ref="D32:D56" si="7">B32*C32/1000</f>
        <v>6.24</v>
      </c>
      <c r="E32" s="7"/>
      <c r="F32" s="22">
        <v>16.899999999999999</v>
      </c>
      <c r="G32" s="22">
        <f t="shared" ref="G32:G40" si="8">C32*F32/1000</f>
        <v>0.67600000000000005</v>
      </c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</row>
    <row r="33" spans="1:19" ht="15" customHeight="1" x14ac:dyDescent="0.2">
      <c r="A33" s="149" t="s">
        <v>36</v>
      </c>
      <c r="B33" s="16">
        <v>156</v>
      </c>
      <c r="C33" s="202">
        <v>12</v>
      </c>
      <c r="D33" s="22">
        <f t="shared" si="7"/>
        <v>1.8720000000000001</v>
      </c>
      <c r="E33" s="7"/>
      <c r="F33" s="22">
        <v>24</v>
      </c>
      <c r="G33" s="22">
        <f t="shared" si="8"/>
        <v>0.28799999999999998</v>
      </c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</row>
    <row r="34" spans="1:19" s="36" customFormat="1" x14ac:dyDescent="0.2">
      <c r="A34" s="149" t="s">
        <v>134</v>
      </c>
      <c r="B34" s="16">
        <v>156</v>
      </c>
      <c r="C34" s="202">
        <v>41</v>
      </c>
      <c r="D34" s="22">
        <f t="shared" si="7"/>
        <v>6.3959999999999999</v>
      </c>
      <c r="E34" s="7"/>
      <c r="F34" s="22">
        <v>163</v>
      </c>
      <c r="G34" s="22">
        <f t="shared" si="8"/>
        <v>6.6829999999999998</v>
      </c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</row>
    <row r="35" spans="1:19" ht="15" customHeight="1" x14ac:dyDescent="0.2">
      <c r="A35" s="149" t="s">
        <v>24</v>
      </c>
      <c r="B35" s="16">
        <v>156</v>
      </c>
      <c r="C35" s="202">
        <v>3</v>
      </c>
      <c r="D35" s="22">
        <f t="shared" si="7"/>
        <v>0.46800000000000003</v>
      </c>
      <c r="E35" s="7"/>
      <c r="F35" s="22"/>
      <c r="G35" s="22">
        <f t="shared" si="8"/>
        <v>0</v>
      </c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</row>
    <row r="36" spans="1:19" ht="15" customHeight="1" x14ac:dyDescent="0.2">
      <c r="A36" s="149" t="s">
        <v>28</v>
      </c>
      <c r="B36" s="16">
        <v>156</v>
      </c>
      <c r="C36" s="202">
        <v>13</v>
      </c>
      <c r="D36" s="22">
        <f t="shared" si="7"/>
        <v>2.028</v>
      </c>
      <c r="E36" s="7"/>
      <c r="F36" s="22">
        <v>22.4</v>
      </c>
      <c r="G36" s="22">
        <f t="shared" si="8"/>
        <v>0.29120000000000001</v>
      </c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</row>
    <row r="37" spans="1:19" ht="15" customHeight="1" x14ac:dyDescent="0.2">
      <c r="A37" s="149" t="s">
        <v>31</v>
      </c>
      <c r="B37" s="16">
        <v>156</v>
      </c>
      <c r="C37" s="202">
        <v>5</v>
      </c>
      <c r="D37" s="22">
        <f t="shared" si="7"/>
        <v>0.78</v>
      </c>
      <c r="E37" s="7"/>
      <c r="F37" s="22">
        <v>190.09</v>
      </c>
      <c r="G37" s="22">
        <f t="shared" si="8"/>
        <v>0.95045000000000002</v>
      </c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</row>
    <row r="38" spans="1:19" ht="15" customHeight="1" x14ac:dyDescent="0.2">
      <c r="A38" s="149" t="s">
        <v>76</v>
      </c>
      <c r="B38" s="16">
        <v>156</v>
      </c>
      <c r="C38" s="202">
        <v>3</v>
      </c>
      <c r="D38" s="22">
        <f t="shared" si="7"/>
        <v>0.46800000000000003</v>
      </c>
      <c r="E38" s="7"/>
      <c r="F38" s="22">
        <v>52</v>
      </c>
      <c r="G38" s="22">
        <f t="shared" si="8"/>
        <v>0.156</v>
      </c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</row>
    <row r="39" spans="1:19" ht="15" customHeight="1" x14ac:dyDescent="0.2">
      <c r="A39" s="149" t="s">
        <v>19</v>
      </c>
      <c r="B39" s="16">
        <v>156</v>
      </c>
      <c r="C39" s="202">
        <v>3</v>
      </c>
      <c r="D39" s="22">
        <f t="shared" si="7"/>
        <v>0.46800000000000003</v>
      </c>
      <c r="E39" s="7"/>
      <c r="F39" s="22">
        <v>16</v>
      </c>
      <c r="G39" s="22">
        <f t="shared" si="8"/>
        <v>4.8000000000000001E-2</v>
      </c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</row>
    <row r="40" spans="1:19" ht="36.75" customHeight="1" x14ac:dyDescent="0.2">
      <c r="A40" s="87" t="s">
        <v>25</v>
      </c>
      <c r="B40" s="16">
        <v>156</v>
      </c>
      <c r="C40" s="200">
        <v>5</v>
      </c>
      <c r="D40" s="8">
        <f t="shared" si="7"/>
        <v>0.78</v>
      </c>
      <c r="E40" s="6"/>
      <c r="F40" s="22">
        <v>117</v>
      </c>
      <c r="G40" s="22">
        <f t="shared" si="8"/>
        <v>0.58499999999999996</v>
      </c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</row>
    <row r="41" spans="1:19" ht="21" customHeight="1" x14ac:dyDescent="0.2">
      <c r="A41" s="92" t="s">
        <v>194</v>
      </c>
      <c r="B41" s="16">
        <v>156</v>
      </c>
      <c r="C41" s="204"/>
      <c r="D41" s="102"/>
      <c r="E41" s="103" t="s">
        <v>175</v>
      </c>
      <c r="F41" s="103"/>
      <c r="G41" s="104">
        <f>SUM(G42:G47)</f>
        <v>31.717639999999999</v>
      </c>
      <c r="H41" s="103">
        <v>6.04</v>
      </c>
      <c r="I41" s="103">
        <v>6.17</v>
      </c>
      <c r="J41" s="103">
        <v>1.42</v>
      </c>
      <c r="K41" s="103">
        <v>85.34</v>
      </c>
      <c r="L41" s="103">
        <v>0.08</v>
      </c>
      <c r="M41" s="103">
        <v>0.27</v>
      </c>
      <c r="N41" s="103">
        <v>4.67</v>
      </c>
      <c r="O41" s="103">
        <v>0.93</v>
      </c>
      <c r="P41" s="103">
        <v>21.57</v>
      </c>
      <c r="Q41" s="103">
        <v>94.4</v>
      </c>
      <c r="R41" s="103">
        <v>26.67</v>
      </c>
      <c r="S41" s="103">
        <v>1.87</v>
      </c>
    </row>
    <row r="42" spans="1:19" ht="27" customHeight="1" x14ac:dyDescent="0.2">
      <c r="A42" s="149" t="s">
        <v>195</v>
      </c>
      <c r="B42" s="16">
        <v>156</v>
      </c>
      <c r="C42" s="202">
        <v>75</v>
      </c>
      <c r="D42" s="22">
        <f t="shared" ref="D42:D47" si="9">B42*C42/1000</f>
        <v>11.7</v>
      </c>
      <c r="E42" s="7"/>
      <c r="F42" s="22">
        <v>370</v>
      </c>
      <c r="G42" s="22">
        <f>C42*F42/1000</f>
        <v>27.75</v>
      </c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</row>
    <row r="43" spans="1:19" ht="15" customHeight="1" x14ac:dyDescent="0.2">
      <c r="A43" s="149" t="s">
        <v>196</v>
      </c>
      <c r="B43" s="16">
        <v>156</v>
      </c>
      <c r="C43" s="202">
        <v>12</v>
      </c>
      <c r="D43" s="22">
        <f t="shared" si="9"/>
        <v>1.8720000000000001</v>
      </c>
      <c r="E43" s="7"/>
      <c r="F43" s="22">
        <v>60.97</v>
      </c>
      <c r="G43" s="22">
        <f t="shared" ref="G43:G47" si="10">C43*F43/1000</f>
        <v>0.73163999999999996</v>
      </c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</row>
    <row r="44" spans="1:19" ht="15" customHeight="1" x14ac:dyDescent="0.2">
      <c r="A44" s="149" t="s">
        <v>197</v>
      </c>
      <c r="B44" s="16">
        <v>156</v>
      </c>
      <c r="C44" s="202">
        <v>9</v>
      </c>
      <c r="D44" s="22">
        <f t="shared" si="9"/>
        <v>1.4039999999999999</v>
      </c>
      <c r="E44" s="7"/>
      <c r="F44" s="22">
        <v>41</v>
      </c>
      <c r="G44" s="22">
        <f t="shared" si="10"/>
        <v>0.36899999999999999</v>
      </c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</row>
    <row r="45" spans="1:19" ht="15" customHeight="1" x14ac:dyDescent="0.2">
      <c r="A45" s="149" t="s">
        <v>41</v>
      </c>
      <c r="B45" s="16">
        <v>156</v>
      </c>
      <c r="C45" s="202">
        <v>5</v>
      </c>
      <c r="D45" s="22">
        <f t="shared" si="9"/>
        <v>0.78</v>
      </c>
      <c r="E45" s="7"/>
      <c r="F45" s="22">
        <v>450</v>
      </c>
      <c r="G45" s="22">
        <f t="shared" si="10"/>
        <v>2.25</v>
      </c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</row>
    <row r="46" spans="1:19" ht="15" customHeight="1" x14ac:dyDescent="0.2">
      <c r="A46" s="149" t="s">
        <v>19</v>
      </c>
      <c r="B46" s="16">
        <v>156</v>
      </c>
      <c r="C46" s="202">
        <v>2</v>
      </c>
      <c r="D46" s="22">
        <f t="shared" si="9"/>
        <v>0.312</v>
      </c>
      <c r="E46" s="7"/>
      <c r="F46" s="22">
        <v>16</v>
      </c>
      <c r="G46" s="22">
        <f t="shared" si="10"/>
        <v>3.2000000000000001E-2</v>
      </c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</row>
    <row r="47" spans="1:19" ht="32.25" customHeight="1" x14ac:dyDescent="0.2">
      <c r="A47" s="87" t="s">
        <v>25</v>
      </c>
      <c r="B47" s="16">
        <v>156</v>
      </c>
      <c r="C47" s="200">
        <v>5</v>
      </c>
      <c r="D47" s="8">
        <f t="shared" si="9"/>
        <v>0.78</v>
      </c>
      <c r="E47" s="6"/>
      <c r="F47" s="22">
        <v>117</v>
      </c>
      <c r="G47" s="22">
        <f t="shared" si="10"/>
        <v>0.58499999999999996</v>
      </c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</row>
    <row r="48" spans="1:19" s="105" customFormat="1" ht="15" customHeight="1" x14ac:dyDescent="0.2">
      <c r="A48" s="99" t="s">
        <v>141</v>
      </c>
      <c r="B48" s="16">
        <v>156</v>
      </c>
      <c r="C48" s="110"/>
      <c r="D48" s="102"/>
      <c r="E48" s="103" t="s">
        <v>208</v>
      </c>
      <c r="F48" s="103"/>
      <c r="G48" s="104">
        <f>SUM(G49:G51)</f>
        <v>10.906000000000001</v>
      </c>
      <c r="H48" s="104">
        <v>4.5</v>
      </c>
      <c r="I48" s="104">
        <v>2.2999999999999998</v>
      </c>
      <c r="J48" s="104">
        <v>25</v>
      </c>
      <c r="K48" s="104">
        <v>132</v>
      </c>
      <c r="L48" s="104">
        <v>0.2</v>
      </c>
      <c r="M48" s="104"/>
      <c r="N48" s="104"/>
      <c r="O48" s="104"/>
      <c r="P48" s="104">
        <v>9.8800000000000008</v>
      </c>
      <c r="Q48" s="104">
        <v>135.94999999999999</v>
      </c>
      <c r="R48" s="104">
        <v>140</v>
      </c>
      <c r="S48" s="104">
        <v>5.01</v>
      </c>
    </row>
    <row r="49" spans="1:19" s="36" customFormat="1" x14ac:dyDescent="0.2">
      <c r="A49" s="11" t="s">
        <v>146</v>
      </c>
      <c r="B49" s="16">
        <v>156</v>
      </c>
      <c r="C49" s="12">
        <v>71</v>
      </c>
      <c r="D49" s="22">
        <f t="shared" si="7"/>
        <v>11.076000000000001</v>
      </c>
      <c r="E49" s="7"/>
      <c r="F49" s="22">
        <v>90</v>
      </c>
      <c r="G49" s="22">
        <f>C49*F49/1000</f>
        <v>6.39</v>
      </c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</row>
    <row r="50" spans="1:19" ht="15" customHeight="1" x14ac:dyDescent="0.2">
      <c r="A50" s="11" t="s">
        <v>41</v>
      </c>
      <c r="B50" s="16">
        <v>156</v>
      </c>
      <c r="C50" s="12">
        <v>10</v>
      </c>
      <c r="D50" s="22">
        <f t="shared" si="7"/>
        <v>1.56</v>
      </c>
      <c r="E50" s="7"/>
      <c r="F50" s="22">
        <v>450</v>
      </c>
      <c r="G50" s="22">
        <f t="shared" ref="G50:G51" si="11">C50*F50/1000</f>
        <v>4.5</v>
      </c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</row>
    <row r="51" spans="1:19" ht="15" customHeight="1" x14ac:dyDescent="0.2">
      <c r="A51" s="11" t="s">
        <v>19</v>
      </c>
      <c r="B51" s="16">
        <v>156</v>
      </c>
      <c r="C51" s="12">
        <v>1</v>
      </c>
      <c r="D51" s="22">
        <f t="shared" si="7"/>
        <v>0.156</v>
      </c>
      <c r="E51" s="7"/>
      <c r="F51" s="22">
        <v>16</v>
      </c>
      <c r="G51" s="22">
        <f t="shared" si="11"/>
        <v>1.6E-2</v>
      </c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</row>
    <row r="52" spans="1:19" s="105" customFormat="1" ht="25.5" customHeight="1" x14ac:dyDescent="0.2">
      <c r="A52" s="92" t="s">
        <v>73</v>
      </c>
      <c r="B52" s="16">
        <v>156</v>
      </c>
      <c r="C52" s="204"/>
      <c r="D52" s="102">
        <f t="shared" si="7"/>
        <v>0</v>
      </c>
      <c r="E52" s="103">
        <v>200</v>
      </c>
      <c r="F52" s="103"/>
      <c r="G52" s="104">
        <f>SUM(G53:G54)</f>
        <v>2.66</v>
      </c>
      <c r="H52" s="104">
        <v>1.1599999999999999</v>
      </c>
      <c r="I52" s="104">
        <v>0.3</v>
      </c>
      <c r="J52" s="104">
        <v>47.26</v>
      </c>
      <c r="K52" s="104">
        <v>128.18</v>
      </c>
      <c r="L52" s="104">
        <v>0.02</v>
      </c>
      <c r="M52" s="104">
        <v>0.8</v>
      </c>
      <c r="N52" s="104"/>
      <c r="O52" s="104">
        <v>0.2</v>
      </c>
      <c r="P52" s="104">
        <v>32.479999999999997</v>
      </c>
      <c r="Q52" s="104">
        <v>23.44</v>
      </c>
      <c r="R52" s="104">
        <v>33</v>
      </c>
      <c r="S52" s="104">
        <v>0.96</v>
      </c>
    </row>
    <row r="53" spans="1:19" ht="15" customHeight="1" x14ac:dyDescent="0.2">
      <c r="A53" s="149" t="s">
        <v>77</v>
      </c>
      <c r="B53" s="16">
        <v>156</v>
      </c>
      <c r="C53" s="202">
        <v>20</v>
      </c>
      <c r="D53" s="22">
        <f t="shared" si="7"/>
        <v>3.12</v>
      </c>
      <c r="E53" s="7"/>
      <c r="F53" s="22">
        <v>83</v>
      </c>
      <c r="G53" s="22">
        <f>C53*F53/1000</f>
        <v>1.66</v>
      </c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</row>
    <row r="54" spans="1:19" s="105" customFormat="1" ht="15" customHeight="1" x14ac:dyDescent="0.2">
      <c r="A54" s="87" t="s">
        <v>22</v>
      </c>
      <c r="B54" s="16">
        <v>156</v>
      </c>
      <c r="C54" s="200">
        <v>20</v>
      </c>
      <c r="D54" s="8">
        <f t="shared" si="7"/>
        <v>3.12</v>
      </c>
      <c r="E54" s="6"/>
      <c r="F54" s="22">
        <v>50</v>
      </c>
      <c r="G54" s="22">
        <f t="shared" ref="G54" si="12">C54*F54/1000</f>
        <v>1</v>
      </c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</row>
    <row r="55" spans="1:19" ht="15" customHeight="1" x14ac:dyDescent="0.2">
      <c r="A55" s="99" t="s">
        <v>44</v>
      </c>
      <c r="B55" s="16">
        <v>156</v>
      </c>
      <c r="C55" s="101"/>
      <c r="D55" s="102">
        <f t="shared" si="7"/>
        <v>0</v>
      </c>
      <c r="E55" s="103">
        <v>90</v>
      </c>
      <c r="F55" s="103"/>
      <c r="G55" s="104">
        <f>SUM(G56)</f>
        <v>3.69</v>
      </c>
      <c r="H55" s="35">
        <v>8.4600000000000009</v>
      </c>
      <c r="I55" s="35">
        <v>2.5099999999999998</v>
      </c>
      <c r="J55" s="35">
        <v>44.33</v>
      </c>
      <c r="K55" s="35">
        <v>186</v>
      </c>
      <c r="L55" s="114">
        <v>0.04</v>
      </c>
      <c r="M55" s="114"/>
      <c r="N55" s="114"/>
      <c r="O55" s="114">
        <v>0.36</v>
      </c>
      <c r="P55" s="114">
        <v>9.1999999999999993</v>
      </c>
      <c r="Q55" s="114">
        <v>42.4</v>
      </c>
      <c r="R55" s="114">
        <v>10</v>
      </c>
      <c r="S55" s="114">
        <v>1.24</v>
      </c>
    </row>
    <row r="56" spans="1:19" s="98" customFormat="1" ht="15" customHeight="1" x14ac:dyDescent="0.2">
      <c r="A56" s="10" t="s">
        <v>43</v>
      </c>
      <c r="B56" s="16">
        <v>156</v>
      </c>
      <c r="C56" s="9">
        <v>90</v>
      </c>
      <c r="D56" s="8">
        <f t="shared" si="7"/>
        <v>14.04</v>
      </c>
      <c r="E56" s="6"/>
      <c r="F56" s="8">
        <v>41</v>
      </c>
      <c r="G56" s="8">
        <f>C56*F56/1000</f>
        <v>3.69</v>
      </c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</row>
    <row r="57" spans="1:19" s="41" customFormat="1" ht="15" customHeight="1" x14ac:dyDescent="0.2">
      <c r="A57" s="25"/>
      <c r="B57" s="16">
        <v>156</v>
      </c>
      <c r="C57" s="26"/>
      <c r="D57" s="66"/>
      <c r="E57" s="27"/>
      <c r="F57" s="27"/>
      <c r="G57" s="27"/>
      <c r="H57" s="23">
        <f>SUM(H30:H56)</f>
        <v>24.41</v>
      </c>
      <c r="I57" s="23">
        <f>SUM(I30:I56)</f>
        <v>16.53</v>
      </c>
      <c r="J57" s="23">
        <f>SUM(J30:J56)</f>
        <v>126.01</v>
      </c>
      <c r="K57" s="23">
        <f>SUM(K30:K56)</f>
        <v>669.02</v>
      </c>
      <c r="L57" s="23">
        <f t="shared" ref="L57:S57" si="13">SUM(L30:L56)</f>
        <v>0.38</v>
      </c>
      <c r="M57" s="23">
        <f t="shared" si="13"/>
        <v>21.12</v>
      </c>
      <c r="N57" s="23">
        <f t="shared" si="13"/>
        <v>4.67</v>
      </c>
      <c r="O57" s="23">
        <f t="shared" si="13"/>
        <v>3.8400000000000003</v>
      </c>
      <c r="P57" s="23">
        <f t="shared" si="13"/>
        <v>122.37999999999998</v>
      </c>
      <c r="Q57" s="23">
        <f t="shared" si="13"/>
        <v>345.19</v>
      </c>
      <c r="R57" s="23">
        <f t="shared" si="13"/>
        <v>294.77</v>
      </c>
      <c r="S57" s="23">
        <f t="shared" si="13"/>
        <v>9.7299999999999986</v>
      </c>
    </row>
    <row r="58" spans="1:19" ht="15" customHeight="1" x14ac:dyDescent="0.2">
      <c r="A58" s="92" t="s">
        <v>75</v>
      </c>
      <c r="B58" s="16">
        <v>156</v>
      </c>
      <c r="C58" s="94"/>
      <c r="D58" s="95"/>
      <c r="E58" s="96">
        <v>170</v>
      </c>
      <c r="F58" s="96"/>
      <c r="G58" s="104">
        <f>SUM(G59)</f>
        <v>15.113000000000001</v>
      </c>
      <c r="H58" s="95">
        <v>1.53</v>
      </c>
      <c r="I58" s="95">
        <v>0.34</v>
      </c>
      <c r="J58" s="95">
        <v>13.77</v>
      </c>
      <c r="K58" s="97">
        <v>61.2</v>
      </c>
      <c r="L58" s="97">
        <v>0.04</v>
      </c>
      <c r="M58" s="97">
        <v>64.290000000000006</v>
      </c>
      <c r="N58" s="97"/>
      <c r="O58" s="97">
        <v>0.21</v>
      </c>
      <c r="P58" s="97">
        <v>59.5</v>
      </c>
      <c r="Q58" s="97">
        <v>18.7</v>
      </c>
      <c r="R58" s="97">
        <v>13.93</v>
      </c>
      <c r="S58" s="97">
        <v>0.32</v>
      </c>
    </row>
    <row r="59" spans="1:19" ht="15" customHeight="1" x14ac:dyDescent="0.2">
      <c r="A59" s="87" t="s">
        <v>75</v>
      </c>
      <c r="B59" s="17">
        <v>156</v>
      </c>
      <c r="C59" s="89">
        <v>170</v>
      </c>
      <c r="D59" s="90">
        <f>C59*B59/1000</f>
        <v>26.52</v>
      </c>
      <c r="E59" s="4"/>
      <c r="F59" s="4">
        <v>88.9</v>
      </c>
      <c r="G59" s="8">
        <f>C59*F59/1000</f>
        <v>15.113000000000001</v>
      </c>
      <c r="H59" s="90"/>
      <c r="I59" s="90"/>
      <c r="J59" s="90"/>
      <c r="K59" s="91"/>
      <c r="L59" s="91"/>
      <c r="M59" s="91"/>
      <c r="N59" s="91"/>
      <c r="O59" s="91"/>
      <c r="P59" s="91"/>
      <c r="Q59" s="91"/>
      <c r="R59" s="91"/>
      <c r="S59" s="91"/>
    </row>
    <row r="60" spans="1:19" x14ac:dyDescent="0.2">
      <c r="A60" s="58"/>
      <c r="B60" s="58"/>
      <c r="C60" s="58"/>
      <c r="D60" s="58"/>
      <c r="E60" s="58"/>
      <c r="F60" s="255" t="s">
        <v>47</v>
      </c>
      <c r="G60" s="50">
        <f>E62*E63</f>
        <v>23314.675800000008</v>
      </c>
      <c r="H60" s="155">
        <f>H25+H57</f>
        <v>57.89</v>
      </c>
      <c r="I60" s="155">
        <f t="shared" ref="I60:S60" si="14">I25+I57</f>
        <v>53.45</v>
      </c>
      <c r="J60" s="155">
        <f t="shared" si="14"/>
        <v>209.36</v>
      </c>
      <c r="K60" s="155">
        <f t="shared" si="14"/>
        <v>1629.42</v>
      </c>
      <c r="L60" s="155">
        <f t="shared" si="14"/>
        <v>0.53</v>
      </c>
      <c r="M60" s="155">
        <f t="shared" si="14"/>
        <v>22.810000000000002</v>
      </c>
      <c r="N60" s="155">
        <f t="shared" si="14"/>
        <v>112.67</v>
      </c>
      <c r="O60" s="155">
        <f t="shared" si="14"/>
        <v>5.54</v>
      </c>
      <c r="P60" s="155">
        <f t="shared" si="14"/>
        <v>513.17999999999995</v>
      </c>
      <c r="Q60" s="155">
        <f t="shared" si="14"/>
        <v>825.55</v>
      </c>
      <c r="R60" s="155">
        <f t="shared" si="14"/>
        <v>366.53</v>
      </c>
      <c r="S60" s="155">
        <f t="shared" si="14"/>
        <v>13.569999999999999</v>
      </c>
    </row>
    <row r="62" spans="1:19" ht="15" customHeight="1" x14ac:dyDescent="0.2">
      <c r="A62" s="2" t="s">
        <v>48</v>
      </c>
      <c r="E62" s="177">
        <v>156</v>
      </c>
      <c r="F62" s="2" t="s">
        <v>49</v>
      </c>
    </row>
    <row r="63" spans="1:19" x14ac:dyDescent="0.2">
      <c r="A63" s="2" t="s">
        <v>50</v>
      </c>
      <c r="E63" s="176">
        <f>SUM(G9+G19+G23+G27+G30+G41+G48+G52+G58+G55)</f>
        <v>149.45305000000005</v>
      </c>
      <c r="F63" s="2" t="s">
        <v>51</v>
      </c>
    </row>
    <row r="65" spans="1:9" x14ac:dyDescent="0.2">
      <c r="A65" s="2" t="s">
        <v>271</v>
      </c>
      <c r="B65" s="3" t="s">
        <v>272</v>
      </c>
      <c r="E65" s="2" t="s">
        <v>52</v>
      </c>
      <c r="H65" s="3"/>
      <c r="I65" s="2" t="s">
        <v>53</v>
      </c>
    </row>
  </sheetData>
  <mergeCells count="6">
    <mergeCell ref="H5:K5"/>
    <mergeCell ref="A1:B1"/>
    <mergeCell ref="A2:B2"/>
    <mergeCell ref="A3:B3"/>
    <mergeCell ref="A4:B4"/>
    <mergeCell ref="C4:G5"/>
  </mergeCells>
  <pageMargins left="0.78740157480314965" right="0.39370078740157483" top="0.39370078740157483" bottom="0.39370078740157483" header="0.31496062992125984" footer="0.31496062992125984"/>
  <pageSetup paperSize="9" scale="47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5"/>
  <sheetViews>
    <sheetView tabSelected="1" view="pageBreakPreview" topLeftCell="A21" zoomScale="87" zoomScaleNormal="110" zoomScaleSheetLayoutView="87" workbookViewId="0">
      <selection activeCell="F62" sqref="F62"/>
    </sheetView>
  </sheetViews>
  <sheetFormatPr defaultColWidth="8.85546875" defaultRowHeight="12.75" x14ac:dyDescent="0.2"/>
  <cols>
    <col min="1" max="1" width="28.28515625" style="2" customWidth="1"/>
    <col min="2" max="2" width="7.28515625" style="2" customWidth="1"/>
    <col min="3" max="6" width="9.7109375" style="2" customWidth="1"/>
    <col min="7" max="7" width="12" style="2" customWidth="1"/>
    <col min="8" max="11" width="9.7109375" style="2" customWidth="1"/>
    <col min="12" max="15" width="8.85546875" style="2"/>
    <col min="16" max="16" width="8.5703125" style="2" customWidth="1"/>
    <col min="17" max="17" width="9.85546875" style="2" customWidth="1"/>
    <col min="18" max="16384" width="8.85546875" style="2"/>
  </cols>
  <sheetData>
    <row r="1" spans="1:19" x14ac:dyDescent="0.2">
      <c r="A1" s="274" t="s">
        <v>147</v>
      </c>
      <c r="B1" s="274"/>
    </row>
    <row r="2" spans="1:19" x14ac:dyDescent="0.2">
      <c r="A2" s="271" t="s">
        <v>14</v>
      </c>
      <c r="B2" s="271"/>
    </row>
    <row r="3" spans="1:19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19.5" x14ac:dyDescent="0.25">
      <c r="C5" s="272"/>
      <c r="D5" s="272"/>
      <c r="E5" s="272"/>
      <c r="F5" s="272"/>
      <c r="G5" s="272"/>
      <c r="H5" s="269" t="s">
        <v>83</v>
      </c>
      <c r="I5" s="269"/>
      <c r="J5" s="269"/>
      <c r="K5" s="269"/>
    </row>
    <row r="6" spans="1:19" x14ac:dyDescent="0.2">
      <c r="E6" s="2" t="s">
        <v>188</v>
      </c>
    </row>
    <row r="7" spans="1:19" s="1" customFormat="1" ht="65.25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s="138" customFormat="1" ht="30" customHeight="1" x14ac:dyDescent="0.25">
      <c r="A8" s="145" t="s">
        <v>11</v>
      </c>
      <c r="B8" s="135">
        <v>138</v>
      </c>
      <c r="C8" s="141"/>
      <c r="D8" s="141"/>
      <c r="E8" s="141"/>
      <c r="F8" s="141"/>
      <c r="G8" s="141"/>
      <c r="H8" s="141"/>
      <c r="I8" s="141"/>
      <c r="J8" s="141"/>
      <c r="K8" s="142"/>
      <c r="L8" s="142"/>
      <c r="M8" s="142"/>
      <c r="N8" s="142"/>
      <c r="O8" s="142"/>
      <c r="P8" s="142"/>
      <c r="Q8" s="142"/>
      <c r="R8" s="142"/>
      <c r="S8" s="142"/>
    </row>
    <row r="9" spans="1:19" s="105" customFormat="1" ht="26.45" customHeight="1" x14ac:dyDescent="0.25">
      <c r="A9" s="92" t="s">
        <v>186</v>
      </c>
      <c r="B9" s="100">
        <v>138</v>
      </c>
      <c r="C9" s="201"/>
      <c r="D9" s="103"/>
      <c r="E9" s="103" t="s">
        <v>163</v>
      </c>
      <c r="F9" s="103"/>
      <c r="G9" s="104">
        <f>SUM(G10:G14)</f>
        <v>12.129000000000001</v>
      </c>
      <c r="H9" s="104">
        <v>6.3</v>
      </c>
      <c r="I9" s="104">
        <v>8.4</v>
      </c>
      <c r="J9" s="104">
        <v>29.4</v>
      </c>
      <c r="K9" s="104">
        <v>220.5</v>
      </c>
      <c r="L9" s="104">
        <v>0.22</v>
      </c>
      <c r="M9" s="104">
        <v>2.08</v>
      </c>
      <c r="N9" s="104">
        <v>32</v>
      </c>
      <c r="O9" s="104">
        <v>0.86</v>
      </c>
      <c r="P9" s="104">
        <v>149.62</v>
      </c>
      <c r="Q9" s="104">
        <v>234.98</v>
      </c>
      <c r="R9" s="104">
        <v>79.599999999999994</v>
      </c>
      <c r="S9" s="104">
        <v>2.1</v>
      </c>
    </row>
    <row r="10" spans="1:19" ht="15" customHeight="1" x14ac:dyDescent="0.2">
      <c r="A10" s="149" t="s">
        <v>59</v>
      </c>
      <c r="B10" s="100">
        <v>138</v>
      </c>
      <c r="C10" s="202">
        <v>100</v>
      </c>
      <c r="D10" s="22">
        <f>B10*C10/1000</f>
        <v>13.8</v>
      </c>
      <c r="E10" s="7"/>
      <c r="F10" s="22">
        <v>60.97</v>
      </c>
      <c r="G10" s="22">
        <f>C10*F10/1000</f>
        <v>6.0970000000000004</v>
      </c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</row>
    <row r="11" spans="1:19" s="36" customFormat="1" ht="15" customHeight="1" x14ac:dyDescent="0.2">
      <c r="A11" s="149" t="s">
        <v>41</v>
      </c>
      <c r="B11" s="100">
        <v>138</v>
      </c>
      <c r="C11" s="202">
        <v>10</v>
      </c>
      <c r="D11" s="22">
        <f t="shared" ref="D11:D57" si="0">B11*C11/1000</f>
        <v>1.38</v>
      </c>
      <c r="E11" s="7"/>
      <c r="F11" s="22">
        <v>450</v>
      </c>
      <c r="G11" s="22">
        <f t="shared" ref="G11:G12" si="1">C11*F11/1000</f>
        <v>4.5</v>
      </c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</row>
    <row r="12" spans="1:19" ht="15" customHeight="1" x14ac:dyDescent="0.2">
      <c r="A12" s="149" t="s">
        <v>22</v>
      </c>
      <c r="B12" s="100">
        <v>138</v>
      </c>
      <c r="C12" s="202">
        <v>6</v>
      </c>
      <c r="D12" s="22">
        <f t="shared" si="0"/>
        <v>0.82799999999999996</v>
      </c>
      <c r="E12" s="7"/>
      <c r="F12" s="22">
        <v>50</v>
      </c>
      <c r="G12" s="22">
        <f t="shared" si="1"/>
        <v>0.3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</row>
    <row r="13" spans="1:19" ht="15" customHeight="1" x14ac:dyDescent="0.2">
      <c r="A13" s="149" t="s">
        <v>85</v>
      </c>
      <c r="B13" s="100">
        <v>138</v>
      </c>
      <c r="C13" s="202">
        <v>40</v>
      </c>
      <c r="D13" s="22">
        <f t="shared" si="0"/>
        <v>5.52</v>
      </c>
      <c r="E13" s="7"/>
      <c r="F13" s="22">
        <v>30</v>
      </c>
      <c r="G13" s="22">
        <f t="shared" ref="G13:G14" si="2">C13*F13/1000</f>
        <v>1.2</v>
      </c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</row>
    <row r="14" spans="1:19" s="36" customFormat="1" ht="15" customHeight="1" x14ac:dyDescent="0.2">
      <c r="A14" s="149" t="s">
        <v>19</v>
      </c>
      <c r="B14" s="100">
        <v>138</v>
      </c>
      <c r="C14" s="202">
        <v>2</v>
      </c>
      <c r="D14" s="22">
        <f t="shared" si="0"/>
        <v>0.27600000000000002</v>
      </c>
      <c r="E14" s="7"/>
      <c r="F14" s="22">
        <v>16</v>
      </c>
      <c r="G14" s="22">
        <f t="shared" si="2"/>
        <v>3.2000000000000001E-2</v>
      </c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</row>
    <row r="15" spans="1:19" s="105" customFormat="1" ht="15" customHeight="1" x14ac:dyDescent="0.25">
      <c r="A15" s="92" t="s">
        <v>61</v>
      </c>
      <c r="B15" s="100">
        <v>138</v>
      </c>
      <c r="C15" s="110"/>
      <c r="D15" s="104"/>
      <c r="E15" s="103">
        <v>200</v>
      </c>
      <c r="F15" s="103"/>
      <c r="G15" s="104">
        <f>SUM(G16:G16)</f>
        <v>1.8240000000000001</v>
      </c>
      <c r="H15" s="114">
        <v>0.66</v>
      </c>
      <c r="I15" s="114">
        <v>0.26</v>
      </c>
      <c r="J15" s="114">
        <v>69.14</v>
      </c>
      <c r="K15" s="114">
        <v>270</v>
      </c>
      <c r="L15" s="114"/>
      <c r="M15" s="114">
        <v>80</v>
      </c>
      <c r="N15" s="114"/>
      <c r="O15" s="114">
        <v>0.18</v>
      </c>
      <c r="P15" s="114">
        <v>8.1999999999999993</v>
      </c>
      <c r="Q15" s="114">
        <v>6.42</v>
      </c>
      <c r="R15" s="114">
        <v>0.96</v>
      </c>
      <c r="S15" s="114">
        <v>0.28000000000000003</v>
      </c>
    </row>
    <row r="16" spans="1:19" ht="15" customHeight="1" x14ac:dyDescent="0.2">
      <c r="A16" s="149" t="s">
        <v>61</v>
      </c>
      <c r="B16" s="100">
        <v>138</v>
      </c>
      <c r="C16" s="12">
        <v>32</v>
      </c>
      <c r="D16" s="22">
        <f t="shared" si="0"/>
        <v>4.4160000000000004</v>
      </c>
      <c r="E16" s="7"/>
      <c r="F16" s="22">
        <v>57</v>
      </c>
      <c r="G16" s="22">
        <f>C16*F16/1000</f>
        <v>1.8240000000000001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</row>
    <row r="17" spans="1:19" s="105" customFormat="1" ht="15" customHeight="1" x14ac:dyDescent="0.25">
      <c r="A17" s="92" t="s">
        <v>149</v>
      </c>
      <c r="B17" s="100">
        <v>138</v>
      </c>
      <c r="C17" s="110"/>
      <c r="D17" s="104"/>
      <c r="E17" s="103">
        <v>100</v>
      </c>
      <c r="F17" s="103"/>
      <c r="G17" s="104">
        <f>SUM(G18)</f>
        <v>6.15</v>
      </c>
      <c r="H17" s="103">
        <v>12.18</v>
      </c>
      <c r="I17" s="103">
        <v>3.17</v>
      </c>
      <c r="J17" s="103">
        <v>28.5</v>
      </c>
      <c r="K17" s="104">
        <v>233.8</v>
      </c>
      <c r="L17" s="104">
        <v>0.02</v>
      </c>
      <c r="M17" s="104"/>
      <c r="N17" s="104"/>
      <c r="O17" s="104">
        <v>0.26</v>
      </c>
      <c r="P17" s="104">
        <v>4.5999999999999996</v>
      </c>
      <c r="Q17" s="104">
        <v>17.399999999999999</v>
      </c>
      <c r="R17" s="104">
        <v>6.6</v>
      </c>
      <c r="S17" s="104">
        <v>0.22</v>
      </c>
    </row>
    <row r="18" spans="1:19" ht="15" customHeight="1" x14ac:dyDescent="0.2">
      <c r="A18" s="87" t="s">
        <v>149</v>
      </c>
      <c r="B18" s="100">
        <v>138</v>
      </c>
      <c r="C18" s="9">
        <v>150</v>
      </c>
      <c r="D18" s="8">
        <f t="shared" si="0"/>
        <v>20.7</v>
      </c>
      <c r="E18" s="6"/>
      <c r="F18" s="8">
        <v>41</v>
      </c>
      <c r="G18" s="22">
        <f>C18*F18/1000</f>
        <v>6.15</v>
      </c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</row>
    <row r="19" spans="1:19" ht="15" customHeight="1" x14ac:dyDescent="0.2">
      <c r="A19" s="28"/>
      <c r="B19" s="42"/>
      <c r="C19" s="29"/>
      <c r="D19" s="69"/>
      <c r="E19" s="31"/>
      <c r="F19" s="31"/>
      <c r="G19" s="31"/>
      <c r="H19" s="15">
        <f t="shared" ref="H19:S19" si="3">SUM(H9:H18)</f>
        <v>19.14</v>
      </c>
      <c r="I19" s="15">
        <f t="shared" si="3"/>
        <v>11.83</v>
      </c>
      <c r="J19" s="15">
        <f t="shared" si="3"/>
        <v>127.03999999999999</v>
      </c>
      <c r="K19" s="15">
        <f t="shared" si="3"/>
        <v>724.3</v>
      </c>
      <c r="L19" s="15">
        <f t="shared" si="3"/>
        <v>0.24</v>
      </c>
      <c r="M19" s="15">
        <f t="shared" si="3"/>
        <v>82.08</v>
      </c>
      <c r="N19" s="15">
        <f t="shared" si="3"/>
        <v>32</v>
      </c>
      <c r="O19" s="15">
        <f t="shared" si="3"/>
        <v>1.3</v>
      </c>
      <c r="P19" s="15">
        <f t="shared" si="3"/>
        <v>162.41999999999999</v>
      </c>
      <c r="Q19" s="15">
        <f t="shared" si="3"/>
        <v>258.79999999999995</v>
      </c>
      <c r="R19" s="15">
        <f t="shared" si="3"/>
        <v>87.159999999999982</v>
      </c>
      <c r="S19" s="15">
        <f t="shared" si="3"/>
        <v>2.6</v>
      </c>
    </row>
    <row r="20" spans="1:19" s="126" customFormat="1" ht="25.5" customHeight="1" x14ac:dyDescent="0.2">
      <c r="A20" s="143" t="s">
        <v>12</v>
      </c>
      <c r="B20" s="139">
        <v>138</v>
      </c>
      <c r="C20" s="151"/>
      <c r="D20" s="152"/>
      <c r="E20" s="144"/>
      <c r="F20" s="144"/>
      <c r="G20" s="144"/>
      <c r="H20" s="153"/>
      <c r="I20" s="153"/>
      <c r="J20" s="153"/>
      <c r="K20" s="154"/>
      <c r="L20" s="154"/>
      <c r="M20" s="154"/>
      <c r="N20" s="154"/>
      <c r="O20" s="154"/>
      <c r="P20" s="154"/>
      <c r="Q20" s="154"/>
      <c r="R20" s="154"/>
      <c r="S20" s="154"/>
    </row>
    <row r="21" spans="1:19" s="126" customFormat="1" x14ac:dyDescent="0.15">
      <c r="A21" s="92" t="s">
        <v>157</v>
      </c>
      <c r="B21" s="112">
        <v>138</v>
      </c>
      <c r="C21" s="201"/>
      <c r="D21" s="103"/>
      <c r="E21" s="103">
        <v>75</v>
      </c>
      <c r="F21" s="103"/>
      <c r="G21" s="104">
        <f>SUM(G22:G26)</f>
        <v>2.2532650000000003</v>
      </c>
      <c r="H21" s="103">
        <v>2.17</v>
      </c>
      <c r="I21" s="103">
        <v>3.5</v>
      </c>
      <c r="J21" s="103">
        <v>9.2799999999999994</v>
      </c>
      <c r="K21" s="103">
        <v>51.03</v>
      </c>
      <c r="L21" s="103">
        <v>0.02</v>
      </c>
      <c r="M21" s="103">
        <v>24.43</v>
      </c>
      <c r="N21" s="103"/>
      <c r="O21" s="103">
        <v>2.31</v>
      </c>
      <c r="P21" s="103">
        <v>43</v>
      </c>
      <c r="Q21" s="103">
        <v>28.32</v>
      </c>
      <c r="R21" s="103">
        <v>16</v>
      </c>
      <c r="S21" s="103">
        <v>0.52</v>
      </c>
    </row>
    <row r="22" spans="1:19" s="126" customFormat="1" x14ac:dyDescent="0.2">
      <c r="A22" s="149" t="s">
        <v>26</v>
      </c>
      <c r="B22" s="112">
        <v>138</v>
      </c>
      <c r="C22" s="202">
        <v>74</v>
      </c>
      <c r="D22" s="7">
        <f>B22*C22/1000</f>
        <v>10.212</v>
      </c>
      <c r="E22" s="7"/>
      <c r="F22" s="22">
        <v>18.3</v>
      </c>
      <c r="G22" s="22">
        <f>C22*F22/1000</f>
        <v>1.3542000000000001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</row>
    <row r="23" spans="1:19" s="126" customFormat="1" x14ac:dyDescent="0.2">
      <c r="A23" s="149" t="s">
        <v>28</v>
      </c>
      <c r="B23" s="112">
        <v>138</v>
      </c>
      <c r="C23" s="202">
        <v>10</v>
      </c>
      <c r="D23" s="7">
        <f t="shared" ref="D23:D27" si="4">B23*C23/1000</f>
        <v>1.38</v>
      </c>
      <c r="E23" s="7"/>
      <c r="F23" s="22">
        <v>22.4</v>
      </c>
      <c r="G23" s="22">
        <f t="shared" ref="G23:G27" si="5">C23*F23/1000</f>
        <v>0.224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</row>
    <row r="24" spans="1:19" s="126" customFormat="1" x14ac:dyDescent="0.2">
      <c r="A24" s="149" t="s">
        <v>114</v>
      </c>
      <c r="B24" s="112">
        <v>138</v>
      </c>
      <c r="C24" s="202">
        <v>0.03</v>
      </c>
      <c r="D24" s="7">
        <f t="shared" si="4"/>
        <v>4.1399999999999996E-3</v>
      </c>
      <c r="E24" s="7"/>
      <c r="F24" s="22">
        <v>235.5</v>
      </c>
      <c r="G24" s="22">
        <f t="shared" si="5"/>
        <v>7.0649999999999992E-3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</row>
    <row r="25" spans="1:19" s="105" customFormat="1" x14ac:dyDescent="0.2">
      <c r="A25" s="149" t="s">
        <v>22</v>
      </c>
      <c r="B25" s="112">
        <v>138</v>
      </c>
      <c r="C25" s="202">
        <v>4</v>
      </c>
      <c r="D25" s="7">
        <f t="shared" si="4"/>
        <v>0.55200000000000005</v>
      </c>
      <c r="E25" s="7"/>
      <c r="F25" s="22">
        <v>50</v>
      </c>
      <c r="G25" s="22">
        <f t="shared" si="5"/>
        <v>0.2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</row>
    <row r="26" spans="1:19" ht="15" customHeight="1" x14ac:dyDescent="0.2">
      <c r="A26" s="87" t="s">
        <v>25</v>
      </c>
      <c r="B26" s="112">
        <v>138</v>
      </c>
      <c r="C26" s="200">
        <v>4</v>
      </c>
      <c r="D26" s="6">
        <f t="shared" si="4"/>
        <v>0.55200000000000005</v>
      </c>
      <c r="E26" s="6"/>
      <c r="F26" s="8">
        <v>117</v>
      </c>
      <c r="G26" s="22">
        <f t="shared" si="5"/>
        <v>0.46800000000000003</v>
      </c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</row>
    <row r="27" spans="1:19" ht="15" customHeight="1" x14ac:dyDescent="0.2">
      <c r="A27" s="63" t="s">
        <v>19</v>
      </c>
      <c r="B27" s="112">
        <v>138</v>
      </c>
      <c r="C27" s="77">
        <v>1.5</v>
      </c>
      <c r="D27" s="72">
        <f t="shared" si="4"/>
        <v>0.20699999999999999</v>
      </c>
      <c r="E27" s="75"/>
      <c r="F27" s="71">
        <v>16</v>
      </c>
      <c r="G27" s="22">
        <f t="shared" si="5"/>
        <v>2.4E-2</v>
      </c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</row>
    <row r="28" spans="1:19" ht="30.75" customHeight="1" x14ac:dyDescent="0.2">
      <c r="A28" s="92" t="s">
        <v>139</v>
      </c>
      <c r="B28" s="112">
        <v>138</v>
      </c>
      <c r="C28" s="204"/>
      <c r="D28" s="104"/>
      <c r="E28" s="103" t="s">
        <v>63</v>
      </c>
      <c r="F28" s="103"/>
      <c r="G28" s="104">
        <f>SUM(G29:G37)</f>
        <v>10.387699999999999</v>
      </c>
      <c r="H28" s="103">
        <v>10.039999999999999</v>
      </c>
      <c r="I28" s="103">
        <v>5.96</v>
      </c>
      <c r="J28" s="103">
        <v>23.16</v>
      </c>
      <c r="K28" s="103">
        <v>175</v>
      </c>
      <c r="L28" s="103">
        <v>0.04</v>
      </c>
      <c r="M28" s="103">
        <v>3</v>
      </c>
      <c r="N28" s="103"/>
      <c r="O28" s="103"/>
      <c r="P28" s="103">
        <v>88</v>
      </c>
      <c r="Q28" s="103">
        <v>50.1</v>
      </c>
      <c r="R28" s="103">
        <v>22.1</v>
      </c>
      <c r="S28" s="103">
        <v>50.1</v>
      </c>
    </row>
    <row r="29" spans="1:19" ht="15" customHeight="1" x14ac:dyDescent="0.2">
      <c r="A29" s="149" t="s">
        <v>35</v>
      </c>
      <c r="B29" s="112">
        <v>138</v>
      </c>
      <c r="C29" s="202">
        <v>5</v>
      </c>
      <c r="D29" s="22">
        <f t="shared" si="0"/>
        <v>0.69</v>
      </c>
      <c r="E29" s="7"/>
      <c r="F29" s="22">
        <v>44.3</v>
      </c>
      <c r="G29" s="22">
        <f>C29*F29/1000</f>
        <v>0.2215</v>
      </c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</row>
    <row r="30" spans="1:19" ht="15" customHeight="1" x14ac:dyDescent="0.2">
      <c r="A30" s="149" t="s">
        <v>27</v>
      </c>
      <c r="B30" s="112">
        <v>138</v>
      </c>
      <c r="C30" s="202">
        <v>100</v>
      </c>
      <c r="D30" s="22">
        <f t="shared" si="0"/>
        <v>13.8</v>
      </c>
      <c r="E30" s="7"/>
      <c r="F30" s="22">
        <v>16.899999999999999</v>
      </c>
      <c r="G30" s="22">
        <f t="shared" ref="G30:G31" si="6">C30*F30/1000</f>
        <v>1.6899999999999997</v>
      </c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</row>
    <row r="31" spans="1:19" s="36" customFormat="1" ht="15" customHeight="1" x14ac:dyDescent="0.2">
      <c r="A31" s="149" t="s">
        <v>36</v>
      </c>
      <c r="B31" s="112">
        <v>138</v>
      </c>
      <c r="C31" s="202">
        <v>12</v>
      </c>
      <c r="D31" s="22">
        <f t="shared" si="0"/>
        <v>1.6559999999999999</v>
      </c>
      <c r="E31" s="7"/>
      <c r="F31" s="22">
        <v>24</v>
      </c>
      <c r="G31" s="22">
        <f t="shared" si="6"/>
        <v>0.28799999999999998</v>
      </c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</row>
    <row r="32" spans="1:19" ht="15" customHeight="1" x14ac:dyDescent="0.2">
      <c r="A32" s="149" t="s">
        <v>137</v>
      </c>
      <c r="B32" s="112">
        <v>138</v>
      </c>
      <c r="C32" s="202">
        <v>46</v>
      </c>
      <c r="D32" s="22">
        <f t="shared" si="0"/>
        <v>6.3479999999999999</v>
      </c>
      <c r="E32" s="7"/>
      <c r="F32" s="22">
        <v>163</v>
      </c>
      <c r="G32" s="22">
        <f t="shared" ref="G32:G37" si="7">C32*F32/1000</f>
        <v>7.4980000000000002</v>
      </c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</row>
    <row r="33" spans="1:19" s="105" customFormat="1" x14ac:dyDescent="0.2">
      <c r="A33" s="149" t="s">
        <v>24</v>
      </c>
      <c r="B33" s="112">
        <v>138</v>
      </c>
      <c r="C33" s="202">
        <v>2</v>
      </c>
      <c r="D33" s="22">
        <f t="shared" si="0"/>
        <v>0.27600000000000002</v>
      </c>
      <c r="E33" s="7"/>
      <c r="F33" s="22"/>
      <c r="G33" s="22">
        <f t="shared" si="7"/>
        <v>0</v>
      </c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</row>
    <row r="34" spans="1:19" s="36" customFormat="1" ht="15" customHeight="1" x14ac:dyDescent="0.2">
      <c r="A34" s="149" t="s">
        <v>28</v>
      </c>
      <c r="B34" s="112">
        <v>138</v>
      </c>
      <c r="C34" s="202">
        <v>13</v>
      </c>
      <c r="D34" s="22">
        <f t="shared" si="0"/>
        <v>1.794</v>
      </c>
      <c r="E34" s="7"/>
      <c r="F34" s="22">
        <v>22.4</v>
      </c>
      <c r="G34" s="22">
        <f t="shared" si="7"/>
        <v>0.29120000000000001</v>
      </c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</row>
    <row r="35" spans="1:19" s="105" customFormat="1" ht="15" customHeight="1" x14ac:dyDescent="0.2">
      <c r="A35" s="149" t="s">
        <v>33</v>
      </c>
      <c r="B35" s="112">
        <v>138</v>
      </c>
      <c r="C35" s="202">
        <v>2</v>
      </c>
      <c r="D35" s="22">
        <f t="shared" si="0"/>
        <v>0.27600000000000002</v>
      </c>
      <c r="E35" s="7"/>
      <c r="F35" s="22"/>
      <c r="G35" s="22">
        <f t="shared" si="7"/>
        <v>0</v>
      </c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</row>
    <row r="36" spans="1:19" s="36" customFormat="1" ht="15" customHeight="1" x14ac:dyDescent="0.2">
      <c r="A36" s="149" t="s">
        <v>19</v>
      </c>
      <c r="B36" s="112">
        <v>138</v>
      </c>
      <c r="C36" s="202">
        <v>3</v>
      </c>
      <c r="D36" s="22">
        <f t="shared" si="0"/>
        <v>0.41399999999999998</v>
      </c>
      <c r="E36" s="7"/>
      <c r="F36" s="22">
        <v>16</v>
      </c>
      <c r="G36" s="22">
        <f t="shared" si="7"/>
        <v>4.8000000000000001E-2</v>
      </c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</row>
    <row r="37" spans="1:19" ht="15" customHeight="1" x14ac:dyDescent="0.2">
      <c r="A37" s="149" t="s">
        <v>25</v>
      </c>
      <c r="B37" s="112">
        <v>138</v>
      </c>
      <c r="C37" s="202">
        <v>3</v>
      </c>
      <c r="D37" s="22">
        <f t="shared" si="0"/>
        <v>0.41399999999999998</v>
      </c>
      <c r="E37" s="7"/>
      <c r="F37" s="22">
        <v>117</v>
      </c>
      <c r="G37" s="22">
        <f t="shared" si="7"/>
        <v>0.35099999999999998</v>
      </c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</row>
    <row r="38" spans="1:19" s="36" customFormat="1" ht="15" customHeight="1" x14ac:dyDescent="0.2">
      <c r="A38" s="92" t="s">
        <v>88</v>
      </c>
      <c r="B38" s="112">
        <v>138</v>
      </c>
      <c r="C38" s="204"/>
      <c r="D38" s="104"/>
      <c r="E38" s="103">
        <v>175</v>
      </c>
      <c r="F38" s="103"/>
      <c r="G38" s="104">
        <f>SUM(G39:G45)</f>
        <v>39.093099999999986</v>
      </c>
      <c r="H38" s="104">
        <v>12.3</v>
      </c>
      <c r="I38" s="104">
        <v>29.5</v>
      </c>
      <c r="J38" s="103">
        <v>2.2599999999999998</v>
      </c>
      <c r="K38" s="104">
        <v>383</v>
      </c>
      <c r="L38" s="104">
        <v>0.41</v>
      </c>
      <c r="M38" s="104">
        <v>28.14</v>
      </c>
      <c r="N38" s="104"/>
      <c r="O38" s="104">
        <v>1.62</v>
      </c>
      <c r="P38" s="104">
        <v>36.39</v>
      </c>
      <c r="Q38" s="104">
        <v>284.93</v>
      </c>
      <c r="R38" s="104">
        <v>56.82</v>
      </c>
      <c r="S38" s="104">
        <v>4.46</v>
      </c>
    </row>
    <row r="39" spans="1:19" ht="15" customHeight="1" x14ac:dyDescent="0.2">
      <c r="A39" s="149" t="s">
        <v>29</v>
      </c>
      <c r="B39" s="112">
        <v>138</v>
      </c>
      <c r="C39" s="202">
        <v>93</v>
      </c>
      <c r="D39" s="22">
        <f t="shared" si="0"/>
        <v>12.834</v>
      </c>
      <c r="E39" s="7"/>
      <c r="F39" s="22">
        <v>370</v>
      </c>
      <c r="G39" s="22">
        <f>C39*F39/1000</f>
        <v>34.409999999999997</v>
      </c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</row>
    <row r="40" spans="1:19" s="36" customFormat="1" ht="15" customHeight="1" x14ac:dyDescent="0.2">
      <c r="A40" s="149" t="s">
        <v>36</v>
      </c>
      <c r="B40" s="112">
        <v>138</v>
      </c>
      <c r="C40" s="202">
        <v>12</v>
      </c>
      <c r="D40" s="22">
        <f t="shared" si="0"/>
        <v>1.6559999999999999</v>
      </c>
      <c r="E40" s="7"/>
      <c r="F40" s="22">
        <v>24</v>
      </c>
      <c r="G40" s="22">
        <f t="shared" ref="G40:G45" si="8">C40*F40/1000</f>
        <v>0.28799999999999998</v>
      </c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</row>
    <row r="41" spans="1:19" s="105" customFormat="1" ht="24.75" customHeight="1" x14ac:dyDescent="0.2">
      <c r="A41" s="149" t="s">
        <v>116</v>
      </c>
      <c r="B41" s="112">
        <v>138</v>
      </c>
      <c r="C41" s="202">
        <v>167</v>
      </c>
      <c r="D41" s="22">
        <f t="shared" si="0"/>
        <v>23.045999999999999</v>
      </c>
      <c r="E41" s="7"/>
      <c r="F41" s="22">
        <v>16.899999999999999</v>
      </c>
      <c r="G41" s="22">
        <f t="shared" si="8"/>
        <v>2.8222999999999998</v>
      </c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</row>
    <row r="42" spans="1:19" ht="15" customHeight="1" x14ac:dyDescent="0.2">
      <c r="A42" s="149" t="s">
        <v>28</v>
      </c>
      <c r="B42" s="112">
        <v>138</v>
      </c>
      <c r="C42" s="202">
        <v>27</v>
      </c>
      <c r="D42" s="22">
        <f t="shared" si="0"/>
        <v>3.726</v>
      </c>
      <c r="E42" s="7"/>
      <c r="F42" s="22">
        <v>22.4</v>
      </c>
      <c r="G42" s="22">
        <f t="shared" si="8"/>
        <v>0.6048</v>
      </c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</row>
    <row r="43" spans="1:19" s="105" customFormat="1" ht="15" customHeight="1" x14ac:dyDescent="0.2">
      <c r="A43" s="149" t="s">
        <v>76</v>
      </c>
      <c r="B43" s="112">
        <v>138</v>
      </c>
      <c r="C43" s="202">
        <v>6</v>
      </c>
      <c r="D43" s="22">
        <f t="shared" si="0"/>
        <v>0.82799999999999996</v>
      </c>
      <c r="E43" s="7"/>
      <c r="F43" s="22">
        <v>52</v>
      </c>
      <c r="G43" s="22">
        <f t="shared" si="8"/>
        <v>0.312</v>
      </c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</row>
    <row r="44" spans="1:19" s="36" customFormat="1" ht="15" customHeight="1" x14ac:dyDescent="0.2">
      <c r="A44" s="149" t="s">
        <v>19</v>
      </c>
      <c r="B44" s="112">
        <v>138</v>
      </c>
      <c r="C44" s="202">
        <v>2</v>
      </c>
      <c r="D44" s="22">
        <f t="shared" si="0"/>
        <v>0.27600000000000002</v>
      </c>
      <c r="E44" s="7"/>
      <c r="F44" s="22">
        <v>16</v>
      </c>
      <c r="G44" s="22">
        <f t="shared" si="8"/>
        <v>3.2000000000000001E-2</v>
      </c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</row>
    <row r="45" spans="1:19" s="105" customFormat="1" ht="19.5" customHeight="1" x14ac:dyDescent="0.2">
      <c r="A45" s="87" t="s">
        <v>25</v>
      </c>
      <c r="B45" s="112">
        <v>138</v>
      </c>
      <c r="C45" s="200">
        <v>6</v>
      </c>
      <c r="D45" s="8">
        <f t="shared" si="0"/>
        <v>0.82799999999999996</v>
      </c>
      <c r="E45" s="6"/>
      <c r="F45" s="8">
        <v>104</v>
      </c>
      <c r="G45" s="22">
        <f t="shared" si="8"/>
        <v>0.624</v>
      </c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</row>
    <row r="46" spans="1:19" s="105" customFormat="1" ht="15" customHeight="1" x14ac:dyDescent="0.25">
      <c r="A46" s="99" t="s">
        <v>180</v>
      </c>
      <c r="B46" s="112">
        <v>138</v>
      </c>
      <c r="C46" s="110"/>
      <c r="D46" s="104"/>
      <c r="E46" s="103">
        <v>200</v>
      </c>
      <c r="F46" s="103"/>
      <c r="G46" s="104">
        <f>SUM(G47:G49)</f>
        <v>8.6120000000000001</v>
      </c>
      <c r="H46" s="103">
        <v>1.6</v>
      </c>
      <c r="I46" s="103">
        <v>0</v>
      </c>
      <c r="J46" s="103">
        <v>28.4</v>
      </c>
      <c r="K46" s="103">
        <v>120</v>
      </c>
      <c r="L46" s="103">
        <v>0.1</v>
      </c>
      <c r="M46" s="103">
        <v>60</v>
      </c>
      <c r="N46" s="103"/>
      <c r="O46" s="103"/>
      <c r="P46" s="103">
        <v>115.1</v>
      </c>
      <c r="Q46" s="103">
        <v>57.5</v>
      </c>
      <c r="R46" s="103">
        <v>38.130000000000003</v>
      </c>
      <c r="S46" s="103">
        <v>1.2</v>
      </c>
    </row>
    <row r="47" spans="1:19" s="105" customFormat="1" ht="15" customHeight="1" x14ac:dyDescent="0.2">
      <c r="A47" s="11" t="s">
        <v>113</v>
      </c>
      <c r="B47" s="112">
        <v>138</v>
      </c>
      <c r="C47" s="12">
        <v>80</v>
      </c>
      <c r="D47" s="22">
        <f t="shared" si="0"/>
        <v>11.04</v>
      </c>
      <c r="E47" s="7"/>
      <c r="F47" s="22">
        <v>88.9</v>
      </c>
      <c r="G47" s="22">
        <f>C47*F47/1000</f>
        <v>7.1120000000000001</v>
      </c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</row>
    <row r="48" spans="1:19" s="105" customFormat="1" ht="15" customHeight="1" x14ac:dyDescent="0.2">
      <c r="A48" s="11" t="s">
        <v>22</v>
      </c>
      <c r="B48" s="112">
        <v>138</v>
      </c>
      <c r="C48" s="12">
        <v>30</v>
      </c>
      <c r="D48" s="22">
        <f t="shared" si="0"/>
        <v>4.1399999999999997</v>
      </c>
      <c r="E48" s="7"/>
      <c r="F48" s="22">
        <v>50</v>
      </c>
      <c r="G48" s="22">
        <f t="shared" ref="G48:G49" si="9">C48*F48/1000</f>
        <v>1.5</v>
      </c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</row>
    <row r="49" spans="1:19" ht="15" customHeight="1" x14ac:dyDescent="0.2">
      <c r="A49" s="10"/>
      <c r="B49" s="112">
        <v>138</v>
      </c>
      <c r="C49" s="9">
        <v>1</v>
      </c>
      <c r="D49" s="8">
        <f t="shared" si="0"/>
        <v>0.13800000000000001</v>
      </c>
      <c r="E49" s="6"/>
      <c r="F49" s="6"/>
      <c r="G49" s="8">
        <f t="shared" si="9"/>
        <v>0</v>
      </c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</row>
    <row r="50" spans="1:19" s="36" customFormat="1" ht="15" customHeight="1" x14ac:dyDescent="0.2">
      <c r="A50" s="99" t="s">
        <v>44</v>
      </c>
      <c r="B50" s="112">
        <v>138</v>
      </c>
      <c r="C50" s="101"/>
      <c r="D50" s="104"/>
      <c r="E50" s="103">
        <v>90</v>
      </c>
      <c r="F50" s="103"/>
      <c r="G50" s="104">
        <f>SUM(G51)</f>
        <v>3.69</v>
      </c>
      <c r="H50" s="35">
        <v>8.4600000000000009</v>
      </c>
      <c r="I50" s="35">
        <v>2.5099999999999998</v>
      </c>
      <c r="J50" s="35">
        <v>44.33</v>
      </c>
      <c r="K50" s="35">
        <v>186</v>
      </c>
      <c r="L50" s="114">
        <v>0.04</v>
      </c>
      <c r="M50" s="114"/>
      <c r="N50" s="114"/>
      <c r="O50" s="114">
        <v>0.36</v>
      </c>
      <c r="P50" s="114">
        <v>9.1999999999999993</v>
      </c>
      <c r="Q50" s="114">
        <v>42.4</v>
      </c>
      <c r="R50" s="114">
        <v>10</v>
      </c>
      <c r="S50" s="114">
        <v>1.24</v>
      </c>
    </row>
    <row r="51" spans="1:19" ht="15" customHeight="1" x14ac:dyDescent="0.2">
      <c r="A51" s="10" t="s">
        <v>44</v>
      </c>
      <c r="B51" s="112">
        <v>138</v>
      </c>
      <c r="C51" s="9">
        <v>90</v>
      </c>
      <c r="D51" s="8">
        <f t="shared" si="0"/>
        <v>12.42</v>
      </c>
      <c r="E51" s="6"/>
      <c r="F51" s="22">
        <v>41</v>
      </c>
      <c r="G51" s="22">
        <f>C51*F51/1000</f>
        <v>3.69</v>
      </c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</row>
    <row r="52" spans="1:19" ht="15" customHeight="1" x14ac:dyDescent="0.2">
      <c r="A52" s="28"/>
      <c r="B52" s="112">
        <v>138</v>
      </c>
      <c r="C52" s="68"/>
      <c r="D52" s="69"/>
      <c r="E52" s="31"/>
      <c r="F52" s="31"/>
      <c r="G52" s="31"/>
      <c r="H52" s="15">
        <f>SUM(H28:H51)</f>
        <v>32.400000000000006</v>
      </c>
      <c r="I52" s="15">
        <f>SUM(I28:I51)</f>
        <v>37.97</v>
      </c>
      <c r="J52" s="15">
        <f>SUM(J28:J51)</f>
        <v>98.15</v>
      </c>
      <c r="K52" s="15">
        <f>SUM(K28:K51)</f>
        <v>864</v>
      </c>
      <c r="L52" s="15">
        <f t="shared" ref="L52:S52" si="10">SUM(L28:L51)</f>
        <v>0.59</v>
      </c>
      <c r="M52" s="15">
        <f t="shared" si="10"/>
        <v>91.14</v>
      </c>
      <c r="N52" s="15">
        <f t="shared" si="10"/>
        <v>0</v>
      </c>
      <c r="O52" s="15">
        <f t="shared" si="10"/>
        <v>1.98</v>
      </c>
      <c r="P52" s="15">
        <f t="shared" si="10"/>
        <v>248.69</v>
      </c>
      <c r="Q52" s="15">
        <f t="shared" si="10"/>
        <v>434.93</v>
      </c>
      <c r="R52" s="15">
        <f t="shared" si="10"/>
        <v>127.05000000000001</v>
      </c>
      <c r="S52" s="15">
        <f t="shared" si="10"/>
        <v>57.000000000000007</v>
      </c>
    </row>
    <row r="53" spans="1:19" ht="23.25" customHeight="1" x14ac:dyDescent="0.2">
      <c r="A53" s="127" t="s">
        <v>13</v>
      </c>
      <c r="B53" s="112">
        <v>138</v>
      </c>
      <c r="C53" s="129"/>
      <c r="D53" s="130"/>
      <c r="E53" s="131"/>
      <c r="F53" s="131"/>
      <c r="G53" s="131"/>
      <c r="H53" s="132"/>
      <c r="I53" s="132"/>
      <c r="J53" s="132"/>
      <c r="K53" s="133"/>
      <c r="L53" s="133"/>
      <c r="M53" s="133"/>
      <c r="N53" s="133"/>
      <c r="O53" s="133"/>
      <c r="P53" s="133"/>
      <c r="Q53" s="133"/>
      <c r="R53" s="133"/>
      <c r="S53" s="133"/>
    </row>
    <row r="54" spans="1:19" ht="23.25" customHeight="1" x14ac:dyDescent="0.2">
      <c r="A54" s="92" t="s">
        <v>86</v>
      </c>
      <c r="B54" s="112">
        <v>138</v>
      </c>
      <c r="C54" s="110"/>
      <c r="D54" s="104"/>
      <c r="E54" s="103">
        <v>150</v>
      </c>
      <c r="F54" s="103"/>
      <c r="G54" s="104">
        <f>SUM(G55)</f>
        <v>16.5</v>
      </c>
      <c r="H54" s="104">
        <v>3</v>
      </c>
      <c r="I54" s="104">
        <v>0.4</v>
      </c>
      <c r="J54" s="104">
        <v>43.6</v>
      </c>
      <c r="K54" s="104">
        <v>142.5</v>
      </c>
      <c r="L54" s="104">
        <v>0.03</v>
      </c>
      <c r="M54" s="104">
        <v>7.5</v>
      </c>
      <c r="N54" s="104"/>
      <c r="O54" s="104">
        <v>0.3</v>
      </c>
      <c r="P54" s="104">
        <v>6</v>
      </c>
      <c r="Q54" s="104">
        <v>21</v>
      </c>
      <c r="R54" s="104">
        <v>31.5</v>
      </c>
      <c r="S54" s="104">
        <v>0.45</v>
      </c>
    </row>
    <row r="55" spans="1:19" ht="23.25" customHeight="1" x14ac:dyDescent="0.2">
      <c r="A55" s="87" t="s">
        <v>86</v>
      </c>
      <c r="B55" s="112">
        <v>138</v>
      </c>
      <c r="C55" s="9">
        <v>150</v>
      </c>
      <c r="D55" s="8">
        <f t="shared" ref="D55" si="11">B55*C55/1000</f>
        <v>20.7</v>
      </c>
      <c r="E55" s="6"/>
      <c r="F55" s="22">
        <v>110</v>
      </c>
      <c r="G55" s="22">
        <f>C55*F55/1000</f>
        <v>16.5</v>
      </c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</row>
    <row r="56" spans="1:19" ht="15" customHeight="1" x14ac:dyDescent="0.2">
      <c r="A56" s="99" t="s">
        <v>89</v>
      </c>
      <c r="B56" s="112">
        <v>138</v>
      </c>
      <c r="C56" s="110"/>
      <c r="D56" s="104"/>
      <c r="E56" s="103">
        <v>200</v>
      </c>
      <c r="F56" s="103"/>
      <c r="G56" s="104">
        <f>SUM(G57)</f>
        <v>12.86467</v>
      </c>
      <c r="H56" s="104">
        <v>1.53</v>
      </c>
      <c r="I56" s="104">
        <v>0.34</v>
      </c>
      <c r="J56" s="104">
        <v>13.77</v>
      </c>
      <c r="K56" s="104">
        <v>61.2</v>
      </c>
      <c r="L56" s="97">
        <v>0.08</v>
      </c>
      <c r="M56" s="97">
        <v>2.6</v>
      </c>
      <c r="N56" s="97">
        <v>40</v>
      </c>
      <c r="O56" s="97"/>
      <c r="P56" s="97">
        <v>240</v>
      </c>
      <c r="Q56" s="97">
        <v>180</v>
      </c>
      <c r="R56" s="97">
        <v>28</v>
      </c>
      <c r="S56" s="97">
        <v>0.2</v>
      </c>
    </row>
    <row r="57" spans="1:19" ht="15" customHeight="1" x14ac:dyDescent="0.2">
      <c r="A57" s="10" t="s">
        <v>90</v>
      </c>
      <c r="B57" s="112">
        <v>138</v>
      </c>
      <c r="C57" s="9">
        <v>211</v>
      </c>
      <c r="D57" s="8">
        <f t="shared" si="0"/>
        <v>29.117999999999999</v>
      </c>
      <c r="E57" s="6"/>
      <c r="F57" s="22">
        <v>60.97</v>
      </c>
      <c r="G57" s="22">
        <f>C57*F57/1000</f>
        <v>12.86467</v>
      </c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</row>
    <row r="58" spans="1:19" ht="15" customHeight="1" x14ac:dyDescent="0.2">
      <c r="A58" s="43"/>
      <c r="B58" s="30"/>
      <c r="C58" s="30"/>
      <c r="D58" s="30"/>
      <c r="E58" s="30"/>
      <c r="F58" s="30"/>
      <c r="G58" s="30"/>
      <c r="H58" s="15">
        <f t="shared" ref="H58:S58" si="12">SUM(H54:H56)</f>
        <v>4.53</v>
      </c>
      <c r="I58" s="15">
        <f t="shared" si="12"/>
        <v>0.74</v>
      </c>
      <c r="J58" s="15">
        <f t="shared" si="12"/>
        <v>57.370000000000005</v>
      </c>
      <c r="K58" s="15">
        <f t="shared" si="12"/>
        <v>203.7</v>
      </c>
      <c r="L58" s="15">
        <f t="shared" si="12"/>
        <v>0.11</v>
      </c>
      <c r="M58" s="15">
        <f t="shared" si="12"/>
        <v>10.1</v>
      </c>
      <c r="N58" s="15">
        <f t="shared" si="12"/>
        <v>40</v>
      </c>
      <c r="O58" s="15">
        <f t="shared" si="12"/>
        <v>0.3</v>
      </c>
      <c r="P58" s="15">
        <f t="shared" si="12"/>
        <v>246</v>
      </c>
      <c r="Q58" s="15">
        <f t="shared" si="12"/>
        <v>201</v>
      </c>
      <c r="R58" s="15">
        <f t="shared" si="12"/>
        <v>59.5</v>
      </c>
      <c r="S58" s="15">
        <f t="shared" si="12"/>
        <v>0.65</v>
      </c>
    </row>
    <row r="59" spans="1:19" ht="15" customHeight="1" x14ac:dyDescent="0.2">
      <c r="A59" s="58"/>
      <c r="B59" s="58"/>
      <c r="C59" s="58"/>
      <c r="D59" s="58"/>
      <c r="E59" s="58"/>
      <c r="F59" s="59" t="s">
        <v>47</v>
      </c>
      <c r="G59" s="50">
        <f>E61*E62</f>
        <v>13386.515429999999</v>
      </c>
      <c r="H59" s="155">
        <f t="shared" ref="H59:S59" si="13">SUM(H19+H52+H58)</f>
        <v>56.070000000000007</v>
      </c>
      <c r="I59" s="155">
        <f t="shared" si="13"/>
        <v>50.54</v>
      </c>
      <c r="J59" s="155">
        <f t="shared" si="13"/>
        <v>282.56</v>
      </c>
      <c r="K59" s="155">
        <f t="shared" si="13"/>
        <v>1792</v>
      </c>
      <c r="L59" s="155">
        <f t="shared" si="13"/>
        <v>0.94</v>
      </c>
      <c r="M59" s="155">
        <f t="shared" si="13"/>
        <v>183.32</v>
      </c>
      <c r="N59" s="155">
        <f t="shared" si="13"/>
        <v>72</v>
      </c>
      <c r="O59" s="155">
        <f t="shared" si="13"/>
        <v>3.58</v>
      </c>
      <c r="P59" s="155">
        <f t="shared" si="13"/>
        <v>657.11</v>
      </c>
      <c r="Q59" s="155">
        <f t="shared" si="13"/>
        <v>894.73</v>
      </c>
      <c r="R59" s="155">
        <f t="shared" si="13"/>
        <v>273.70999999999998</v>
      </c>
      <c r="S59" s="155">
        <f t="shared" si="13"/>
        <v>60.250000000000007</v>
      </c>
    </row>
    <row r="61" spans="1:19" x14ac:dyDescent="0.2">
      <c r="A61" s="2" t="s">
        <v>48</v>
      </c>
      <c r="E61" s="177">
        <v>138</v>
      </c>
      <c r="F61" s="2" t="s">
        <v>49</v>
      </c>
    </row>
    <row r="62" spans="1:19" x14ac:dyDescent="0.2">
      <c r="A62" s="2" t="s">
        <v>50</v>
      </c>
      <c r="E62" s="176">
        <f>SUM(G9+G15+G17+G21+G28+G38+G46++G50+G56)</f>
        <v>97.003734999999992</v>
      </c>
      <c r="F62" s="2" t="s">
        <v>51</v>
      </c>
    </row>
    <row r="64" spans="1:19" x14ac:dyDescent="0.2">
      <c r="A64" s="2" t="s">
        <v>271</v>
      </c>
      <c r="B64" s="3" t="s">
        <v>272</v>
      </c>
      <c r="E64" s="2" t="s">
        <v>52</v>
      </c>
      <c r="H64" s="3"/>
      <c r="I64" s="2" t="s">
        <v>53</v>
      </c>
    </row>
    <row r="65" ht="15" customHeight="1" x14ac:dyDescent="0.2"/>
  </sheetData>
  <mergeCells count="6">
    <mergeCell ref="H5:K5"/>
    <mergeCell ref="A1:B1"/>
    <mergeCell ref="A2:B2"/>
    <mergeCell ref="A3:B3"/>
    <mergeCell ref="A4:B4"/>
    <mergeCell ref="C4:G5"/>
  </mergeCells>
  <pageMargins left="0.59055118110236227" right="0.39370078740157483" top="0.39370078740157483" bottom="0.39370078740157483" header="0.31496062992125984" footer="0.31496062992125984"/>
  <pageSetup paperSize="9" scale="46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1"/>
  <sheetViews>
    <sheetView view="pageBreakPreview" topLeftCell="A19" zoomScale="87" zoomScaleNormal="110" zoomScaleSheetLayoutView="87" workbookViewId="0">
      <selection activeCell="F61" sqref="F61"/>
    </sheetView>
  </sheetViews>
  <sheetFormatPr defaultColWidth="8.85546875" defaultRowHeight="12.75" x14ac:dyDescent="0.2"/>
  <cols>
    <col min="1" max="1" width="28.28515625" style="2" customWidth="1"/>
    <col min="2" max="2" width="7.28515625" style="2" customWidth="1"/>
    <col min="3" max="6" width="9.7109375" style="2" customWidth="1"/>
    <col min="7" max="7" width="12" style="2" customWidth="1"/>
    <col min="8" max="11" width="9.7109375" style="2" customWidth="1"/>
    <col min="12" max="15" width="8.85546875" style="2"/>
    <col min="16" max="16" width="8.5703125" style="2" customWidth="1"/>
    <col min="17" max="17" width="9.85546875" style="2" customWidth="1"/>
    <col min="18" max="16384" width="8.85546875" style="2"/>
  </cols>
  <sheetData>
    <row r="1" spans="1:19" x14ac:dyDescent="0.2">
      <c r="A1" s="274" t="s">
        <v>147</v>
      </c>
      <c r="B1" s="274"/>
    </row>
    <row r="2" spans="1:19" x14ac:dyDescent="0.2">
      <c r="A2" s="271" t="s">
        <v>14</v>
      </c>
      <c r="B2" s="271"/>
    </row>
    <row r="3" spans="1:19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19.5" x14ac:dyDescent="0.25">
      <c r="C5" s="272"/>
      <c r="D5" s="272"/>
      <c r="E5" s="272"/>
      <c r="F5" s="272"/>
      <c r="G5" s="272"/>
      <c r="H5" s="269" t="s">
        <v>83</v>
      </c>
      <c r="I5" s="269"/>
      <c r="J5" s="269"/>
      <c r="K5" s="269"/>
    </row>
    <row r="6" spans="1:19" x14ac:dyDescent="0.2">
      <c r="E6" s="2" t="s">
        <v>216</v>
      </c>
    </row>
    <row r="7" spans="1:19" s="1" customFormat="1" ht="65.25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s="138" customFormat="1" ht="30" customHeight="1" x14ac:dyDescent="0.25">
      <c r="A8" s="145" t="s">
        <v>11</v>
      </c>
      <c r="B8" s="135">
        <v>99</v>
      </c>
      <c r="C8" s="141"/>
      <c r="D8" s="141"/>
      <c r="E8" s="141"/>
      <c r="F8" s="141"/>
      <c r="G8" s="141"/>
      <c r="H8" s="141"/>
      <c r="I8" s="141"/>
      <c r="J8" s="141"/>
      <c r="K8" s="142"/>
      <c r="L8" s="142"/>
      <c r="M8" s="142"/>
      <c r="N8" s="142"/>
      <c r="O8" s="142"/>
      <c r="P8" s="142"/>
      <c r="Q8" s="142"/>
      <c r="R8" s="142"/>
      <c r="S8" s="142"/>
    </row>
    <row r="9" spans="1:19" s="105" customFormat="1" ht="26.45" customHeight="1" x14ac:dyDescent="0.25">
      <c r="A9" s="92" t="s">
        <v>186</v>
      </c>
      <c r="B9" s="100">
        <v>99</v>
      </c>
      <c r="C9" s="201"/>
      <c r="D9" s="103"/>
      <c r="E9" s="103" t="s">
        <v>163</v>
      </c>
      <c r="F9" s="103"/>
      <c r="G9" s="104">
        <f>SUM(G10:G14)</f>
        <v>12.129000000000001</v>
      </c>
      <c r="H9" s="104">
        <v>6.3</v>
      </c>
      <c r="I9" s="104">
        <v>8.4</v>
      </c>
      <c r="J9" s="104">
        <v>29.4</v>
      </c>
      <c r="K9" s="104">
        <v>220.5</v>
      </c>
      <c r="L9" s="104">
        <v>0.22</v>
      </c>
      <c r="M9" s="104">
        <v>2.08</v>
      </c>
      <c r="N9" s="104">
        <v>32</v>
      </c>
      <c r="O9" s="104">
        <v>0.86</v>
      </c>
      <c r="P9" s="104">
        <v>149.62</v>
      </c>
      <c r="Q9" s="104">
        <v>234.98</v>
      </c>
      <c r="R9" s="104">
        <v>79.599999999999994</v>
      </c>
      <c r="S9" s="104">
        <v>2.1</v>
      </c>
    </row>
    <row r="10" spans="1:19" ht="15" customHeight="1" x14ac:dyDescent="0.2">
      <c r="A10" s="149" t="s">
        <v>59</v>
      </c>
      <c r="B10" s="100">
        <v>99</v>
      </c>
      <c r="C10" s="202">
        <v>100</v>
      </c>
      <c r="D10" s="22">
        <f>B10*C10/1000</f>
        <v>9.9</v>
      </c>
      <c r="E10" s="7"/>
      <c r="F10" s="22">
        <v>60.97</v>
      </c>
      <c r="G10" s="22">
        <f>C10*F10/1000</f>
        <v>6.0970000000000004</v>
      </c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</row>
    <row r="11" spans="1:19" s="36" customFormat="1" ht="15" customHeight="1" x14ac:dyDescent="0.2">
      <c r="A11" s="149" t="s">
        <v>41</v>
      </c>
      <c r="B11" s="100">
        <v>99</v>
      </c>
      <c r="C11" s="202">
        <v>10</v>
      </c>
      <c r="D11" s="22">
        <f t="shared" ref="D11:D51" si="0">B11*C11/1000</f>
        <v>0.99</v>
      </c>
      <c r="E11" s="7"/>
      <c r="F11" s="22">
        <v>450</v>
      </c>
      <c r="G11" s="22">
        <f t="shared" ref="G11:G14" si="1">C11*F11/1000</f>
        <v>4.5</v>
      </c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</row>
    <row r="12" spans="1:19" ht="15" customHeight="1" x14ac:dyDescent="0.2">
      <c r="A12" s="149" t="s">
        <v>22</v>
      </c>
      <c r="B12" s="100">
        <v>99</v>
      </c>
      <c r="C12" s="202">
        <v>6</v>
      </c>
      <c r="D12" s="22">
        <f t="shared" si="0"/>
        <v>0.59399999999999997</v>
      </c>
      <c r="E12" s="7"/>
      <c r="F12" s="22">
        <v>50</v>
      </c>
      <c r="G12" s="22">
        <f t="shared" si="1"/>
        <v>0.3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</row>
    <row r="13" spans="1:19" ht="15" customHeight="1" x14ac:dyDescent="0.2">
      <c r="A13" s="149" t="s">
        <v>85</v>
      </c>
      <c r="B13" s="100">
        <v>99</v>
      </c>
      <c r="C13" s="202">
        <v>40</v>
      </c>
      <c r="D13" s="22">
        <f t="shared" si="0"/>
        <v>3.96</v>
      </c>
      <c r="E13" s="7"/>
      <c r="F13" s="22">
        <v>30</v>
      </c>
      <c r="G13" s="22">
        <f t="shared" si="1"/>
        <v>1.2</v>
      </c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</row>
    <row r="14" spans="1:19" s="36" customFormat="1" ht="15" customHeight="1" x14ac:dyDescent="0.2">
      <c r="A14" s="149" t="s">
        <v>19</v>
      </c>
      <c r="B14" s="100">
        <v>99</v>
      </c>
      <c r="C14" s="202">
        <v>2</v>
      </c>
      <c r="D14" s="22">
        <f t="shared" si="0"/>
        <v>0.19800000000000001</v>
      </c>
      <c r="E14" s="7"/>
      <c r="F14" s="22">
        <v>16</v>
      </c>
      <c r="G14" s="22">
        <f t="shared" si="1"/>
        <v>3.2000000000000001E-2</v>
      </c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</row>
    <row r="15" spans="1:19" s="105" customFormat="1" ht="15" customHeight="1" x14ac:dyDescent="0.25">
      <c r="A15" s="92" t="s">
        <v>61</v>
      </c>
      <c r="B15" s="100">
        <v>99</v>
      </c>
      <c r="C15" s="110"/>
      <c r="D15" s="104"/>
      <c r="E15" s="103">
        <v>200</v>
      </c>
      <c r="F15" s="103"/>
      <c r="G15" s="104">
        <f>SUM(G16:G16)</f>
        <v>1.8240000000000001</v>
      </c>
      <c r="H15" s="114">
        <v>0.66</v>
      </c>
      <c r="I15" s="114">
        <v>0.26</v>
      </c>
      <c r="J15" s="114">
        <v>69.14</v>
      </c>
      <c r="K15" s="114">
        <v>270</v>
      </c>
      <c r="L15" s="114"/>
      <c r="M15" s="114">
        <v>80</v>
      </c>
      <c r="N15" s="114"/>
      <c r="O15" s="114">
        <v>0.18</v>
      </c>
      <c r="P15" s="114">
        <v>8.1999999999999993</v>
      </c>
      <c r="Q15" s="114">
        <v>6.42</v>
      </c>
      <c r="R15" s="114">
        <v>0.96</v>
      </c>
      <c r="S15" s="114">
        <v>0.28000000000000003</v>
      </c>
    </row>
    <row r="16" spans="1:19" ht="15" customHeight="1" x14ac:dyDescent="0.2">
      <c r="A16" s="149" t="s">
        <v>61</v>
      </c>
      <c r="B16" s="100">
        <v>99</v>
      </c>
      <c r="C16" s="12">
        <v>32</v>
      </c>
      <c r="D16" s="22">
        <f t="shared" si="0"/>
        <v>3.1680000000000001</v>
      </c>
      <c r="E16" s="7"/>
      <c r="F16" s="22">
        <v>57</v>
      </c>
      <c r="G16" s="22">
        <f>C16*F16/1000</f>
        <v>1.8240000000000001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</row>
    <row r="17" spans="1:19" s="105" customFormat="1" ht="15" customHeight="1" x14ac:dyDescent="0.25">
      <c r="A17" s="92" t="s">
        <v>149</v>
      </c>
      <c r="B17" s="100">
        <v>99</v>
      </c>
      <c r="C17" s="110"/>
      <c r="D17" s="104"/>
      <c r="E17" s="103">
        <v>150</v>
      </c>
      <c r="F17" s="103"/>
      <c r="G17" s="104">
        <f>SUM(G18)</f>
        <v>6.15</v>
      </c>
      <c r="H17" s="103">
        <v>12.18</v>
      </c>
      <c r="I17" s="103">
        <v>3.17</v>
      </c>
      <c r="J17" s="103">
        <v>28.5</v>
      </c>
      <c r="K17" s="104">
        <v>363</v>
      </c>
      <c r="L17" s="104">
        <v>0.02</v>
      </c>
      <c r="M17" s="104"/>
      <c r="N17" s="104"/>
      <c r="O17" s="104">
        <v>0.26</v>
      </c>
      <c r="P17" s="104">
        <v>4.5999999999999996</v>
      </c>
      <c r="Q17" s="104">
        <v>17.399999999999999</v>
      </c>
      <c r="R17" s="104">
        <v>6.6</v>
      </c>
      <c r="S17" s="104">
        <v>0.22</v>
      </c>
    </row>
    <row r="18" spans="1:19" ht="15" customHeight="1" x14ac:dyDescent="0.2">
      <c r="A18" s="87" t="s">
        <v>149</v>
      </c>
      <c r="B18" s="100">
        <v>99</v>
      </c>
      <c r="C18" s="9">
        <v>150</v>
      </c>
      <c r="D18" s="8">
        <f t="shared" si="0"/>
        <v>14.85</v>
      </c>
      <c r="E18" s="6"/>
      <c r="F18" s="8">
        <v>41</v>
      </c>
      <c r="G18" s="22">
        <f>C18*F18/1000</f>
        <v>6.15</v>
      </c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</row>
    <row r="19" spans="1:19" ht="15" customHeight="1" x14ac:dyDescent="0.2">
      <c r="A19" s="28"/>
      <c r="B19" s="42"/>
      <c r="C19" s="29"/>
      <c r="D19" s="69"/>
      <c r="E19" s="31"/>
      <c r="F19" s="31"/>
      <c r="G19" s="31"/>
      <c r="H19" s="15">
        <f t="shared" ref="H19:S19" si="2">SUM(H9:H18)</f>
        <v>19.14</v>
      </c>
      <c r="I19" s="15">
        <f t="shared" si="2"/>
        <v>11.83</v>
      </c>
      <c r="J19" s="15">
        <f t="shared" si="2"/>
        <v>127.03999999999999</v>
      </c>
      <c r="K19" s="15">
        <f t="shared" si="2"/>
        <v>853.5</v>
      </c>
      <c r="L19" s="15">
        <f t="shared" si="2"/>
        <v>0.24</v>
      </c>
      <c r="M19" s="15">
        <f t="shared" si="2"/>
        <v>82.08</v>
      </c>
      <c r="N19" s="15">
        <f t="shared" si="2"/>
        <v>32</v>
      </c>
      <c r="O19" s="15">
        <f t="shared" si="2"/>
        <v>1.3</v>
      </c>
      <c r="P19" s="15">
        <f t="shared" si="2"/>
        <v>162.41999999999999</v>
      </c>
      <c r="Q19" s="15">
        <f t="shared" si="2"/>
        <v>258.79999999999995</v>
      </c>
      <c r="R19" s="15">
        <f t="shared" si="2"/>
        <v>87.159999999999982</v>
      </c>
      <c r="S19" s="15">
        <f t="shared" si="2"/>
        <v>2.6</v>
      </c>
    </row>
    <row r="20" spans="1:19" s="126" customFormat="1" ht="25.5" customHeight="1" x14ac:dyDescent="0.2">
      <c r="A20" s="143" t="s">
        <v>12</v>
      </c>
      <c r="B20" s="139">
        <v>99</v>
      </c>
      <c r="C20" s="151"/>
      <c r="D20" s="152"/>
      <c r="E20" s="144"/>
      <c r="F20" s="144"/>
      <c r="G20" s="144"/>
      <c r="H20" s="153"/>
      <c r="I20" s="153"/>
      <c r="J20" s="153"/>
      <c r="K20" s="154"/>
      <c r="L20" s="154"/>
      <c r="M20" s="154"/>
      <c r="N20" s="154"/>
      <c r="O20" s="154"/>
      <c r="P20" s="154"/>
      <c r="Q20" s="154"/>
      <c r="R20" s="154"/>
      <c r="S20" s="154"/>
    </row>
    <row r="21" spans="1:19" s="126" customFormat="1" x14ac:dyDescent="0.15">
      <c r="A21" s="92" t="s">
        <v>157</v>
      </c>
      <c r="B21" s="112">
        <v>99</v>
      </c>
      <c r="C21" s="201"/>
      <c r="D21" s="103"/>
      <c r="E21" s="103">
        <v>100</v>
      </c>
      <c r="F21" s="103"/>
      <c r="G21" s="104">
        <f>SUM(G22:G26)</f>
        <v>2.7709000000000001</v>
      </c>
      <c r="H21" s="103">
        <v>2.17</v>
      </c>
      <c r="I21" s="103">
        <v>3.5</v>
      </c>
      <c r="J21" s="103">
        <v>9.2799999999999994</v>
      </c>
      <c r="K21" s="103">
        <v>51.03</v>
      </c>
      <c r="L21" s="103">
        <v>0.02</v>
      </c>
      <c r="M21" s="103">
        <v>24.43</v>
      </c>
      <c r="N21" s="103"/>
      <c r="O21" s="103">
        <v>2.31</v>
      </c>
      <c r="P21" s="103">
        <v>43</v>
      </c>
      <c r="Q21" s="103">
        <v>28.32</v>
      </c>
      <c r="R21" s="103">
        <v>16</v>
      </c>
      <c r="S21" s="103">
        <v>0.52</v>
      </c>
    </row>
    <row r="22" spans="1:19" s="126" customFormat="1" x14ac:dyDescent="0.2">
      <c r="A22" s="149" t="s">
        <v>26</v>
      </c>
      <c r="B22" s="112">
        <v>99</v>
      </c>
      <c r="C22" s="202">
        <v>99</v>
      </c>
      <c r="D22" s="7">
        <f>B22*C22/1000</f>
        <v>9.8010000000000002</v>
      </c>
      <c r="E22" s="7"/>
      <c r="F22" s="22">
        <v>18.3</v>
      </c>
      <c r="G22" s="22">
        <f>C22*F22/1000</f>
        <v>1.8117000000000001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</row>
    <row r="23" spans="1:19" s="126" customFormat="1" x14ac:dyDescent="0.2">
      <c r="A23" s="149" t="s">
        <v>28</v>
      </c>
      <c r="B23" s="112">
        <v>99</v>
      </c>
      <c r="C23" s="202">
        <v>13</v>
      </c>
      <c r="D23" s="7">
        <f t="shared" ref="D23:D27" si="3">B23*C23/1000</f>
        <v>1.2869999999999999</v>
      </c>
      <c r="E23" s="7"/>
      <c r="F23" s="22">
        <v>22.4</v>
      </c>
      <c r="G23" s="22">
        <f t="shared" ref="G23:G27" si="4">C23*F23/1000</f>
        <v>0.29120000000000001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</row>
    <row r="24" spans="1:19" s="126" customFormat="1" x14ac:dyDescent="0.2">
      <c r="A24" s="149" t="s">
        <v>114</v>
      </c>
      <c r="B24" s="112">
        <v>99</v>
      </c>
      <c r="C24" s="202">
        <v>0.03</v>
      </c>
      <c r="D24" s="7">
        <f t="shared" si="3"/>
        <v>2.9699999999999996E-3</v>
      </c>
      <c r="E24" s="7"/>
      <c r="F24" s="22"/>
      <c r="G24" s="22">
        <f t="shared" si="4"/>
        <v>0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</row>
    <row r="25" spans="1:19" s="105" customFormat="1" x14ac:dyDescent="0.2">
      <c r="A25" s="149" t="s">
        <v>22</v>
      </c>
      <c r="B25" s="112">
        <v>99</v>
      </c>
      <c r="C25" s="202">
        <v>4</v>
      </c>
      <c r="D25" s="7">
        <f t="shared" si="3"/>
        <v>0.39600000000000002</v>
      </c>
      <c r="E25" s="7"/>
      <c r="F25" s="22">
        <v>50</v>
      </c>
      <c r="G25" s="22">
        <f t="shared" si="4"/>
        <v>0.2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</row>
    <row r="26" spans="1:19" ht="15" customHeight="1" x14ac:dyDescent="0.2">
      <c r="A26" s="87" t="s">
        <v>25</v>
      </c>
      <c r="B26" s="112">
        <v>99</v>
      </c>
      <c r="C26" s="200">
        <v>4</v>
      </c>
      <c r="D26" s="6">
        <f t="shared" si="3"/>
        <v>0.39600000000000002</v>
      </c>
      <c r="E26" s="6"/>
      <c r="F26" s="8">
        <v>117</v>
      </c>
      <c r="G26" s="22">
        <f t="shared" si="4"/>
        <v>0.46800000000000003</v>
      </c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</row>
    <row r="27" spans="1:19" ht="15" customHeight="1" x14ac:dyDescent="0.2">
      <c r="A27" s="63" t="s">
        <v>19</v>
      </c>
      <c r="B27" s="112">
        <v>99</v>
      </c>
      <c r="C27" s="77">
        <v>1.5</v>
      </c>
      <c r="D27" s="72">
        <f t="shared" si="3"/>
        <v>0.14849999999999999</v>
      </c>
      <c r="E27" s="75"/>
      <c r="F27" s="71">
        <v>16</v>
      </c>
      <c r="G27" s="22">
        <f t="shared" si="4"/>
        <v>2.4E-2</v>
      </c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</row>
    <row r="28" spans="1:19" ht="30" customHeight="1" x14ac:dyDescent="0.2">
      <c r="A28" s="92" t="s">
        <v>139</v>
      </c>
      <c r="B28" s="112">
        <v>99</v>
      </c>
      <c r="C28" s="204"/>
      <c r="D28" s="104"/>
      <c r="E28" s="103" t="s">
        <v>63</v>
      </c>
      <c r="F28" s="103"/>
      <c r="G28" s="104">
        <f>SUM(G29:G37)</f>
        <v>10.387699999999999</v>
      </c>
      <c r="H28" s="103">
        <v>10.039999999999999</v>
      </c>
      <c r="I28" s="103">
        <v>5.96</v>
      </c>
      <c r="J28" s="103">
        <v>23.16</v>
      </c>
      <c r="K28" s="103">
        <v>175</v>
      </c>
      <c r="L28" s="103">
        <v>0.04</v>
      </c>
      <c r="M28" s="103">
        <v>3</v>
      </c>
      <c r="N28" s="103"/>
      <c r="O28" s="103"/>
      <c r="P28" s="103">
        <v>88</v>
      </c>
      <c r="Q28" s="103">
        <v>50.1</v>
      </c>
      <c r="R28" s="103">
        <v>22.1</v>
      </c>
      <c r="S28" s="103">
        <v>50.1</v>
      </c>
    </row>
    <row r="29" spans="1:19" ht="15" customHeight="1" x14ac:dyDescent="0.2">
      <c r="A29" s="149" t="s">
        <v>35</v>
      </c>
      <c r="B29" s="112">
        <v>99</v>
      </c>
      <c r="C29" s="202">
        <v>5</v>
      </c>
      <c r="D29" s="22">
        <f t="shared" si="0"/>
        <v>0.495</v>
      </c>
      <c r="E29" s="7"/>
      <c r="F29" s="22">
        <v>44.3</v>
      </c>
      <c r="G29" s="22">
        <f>C29*F29/1000</f>
        <v>0.2215</v>
      </c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</row>
    <row r="30" spans="1:19" ht="15" customHeight="1" x14ac:dyDescent="0.2">
      <c r="A30" s="149" t="s">
        <v>27</v>
      </c>
      <c r="B30" s="112">
        <v>99</v>
      </c>
      <c r="C30" s="202">
        <v>100</v>
      </c>
      <c r="D30" s="22">
        <f t="shared" si="0"/>
        <v>9.9</v>
      </c>
      <c r="E30" s="7"/>
      <c r="F30" s="22">
        <v>16.899999999999999</v>
      </c>
      <c r="G30" s="22">
        <f t="shared" ref="G30:G37" si="5">C30*F30/1000</f>
        <v>1.6899999999999997</v>
      </c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</row>
    <row r="31" spans="1:19" s="36" customFormat="1" ht="15" customHeight="1" x14ac:dyDescent="0.2">
      <c r="A31" s="149" t="s">
        <v>36</v>
      </c>
      <c r="B31" s="112">
        <v>99</v>
      </c>
      <c r="C31" s="202">
        <v>12</v>
      </c>
      <c r="D31" s="22">
        <f t="shared" si="0"/>
        <v>1.1879999999999999</v>
      </c>
      <c r="E31" s="7"/>
      <c r="F31" s="22">
        <v>24</v>
      </c>
      <c r="G31" s="22">
        <f t="shared" si="5"/>
        <v>0.28799999999999998</v>
      </c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</row>
    <row r="32" spans="1:19" ht="15" customHeight="1" x14ac:dyDescent="0.2">
      <c r="A32" s="149" t="s">
        <v>137</v>
      </c>
      <c r="B32" s="112">
        <v>99</v>
      </c>
      <c r="C32" s="202">
        <v>46</v>
      </c>
      <c r="D32" s="22">
        <f t="shared" si="0"/>
        <v>4.5540000000000003</v>
      </c>
      <c r="E32" s="7"/>
      <c r="F32" s="22">
        <v>163</v>
      </c>
      <c r="G32" s="22">
        <f t="shared" si="5"/>
        <v>7.4980000000000002</v>
      </c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</row>
    <row r="33" spans="1:19" s="105" customFormat="1" x14ac:dyDescent="0.2">
      <c r="A33" s="149" t="s">
        <v>24</v>
      </c>
      <c r="B33" s="112">
        <v>99</v>
      </c>
      <c r="C33" s="202">
        <v>2</v>
      </c>
      <c r="D33" s="22">
        <f t="shared" si="0"/>
        <v>0.19800000000000001</v>
      </c>
      <c r="E33" s="7"/>
      <c r="F33" s="22"/>
      <c r="G33" s="22">
        <f t="shared" si="5"/>
        <v>0</v>
      </c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</row>
    <row r="34" spans="1:19" s="36" customFormat="1" ht="15" customHeight="1" x14ac:dyDescent="0.2">
      <c r="A34" s="149" t="s">
        <v>28</v>
      </c>
      <c r="B34" s="112">
        <v>99</v>
      </c>
      <c r="C34" s="202">
        <v>13</v>
      </c>
      <c r="D34" s="22">
        <f t="shared" si="0"/>
        <v>1.2869999999999999</v>
      </c>
      <c r="E34" s="7"/>
      <c r="F34" s="22">
        <v>22.4</v>
      </c>
      <c r="G34" s="22">
        <f t="shared" si="5"/>
        <v>0.29120000000000001</v>
      </c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</row>
    <row r="35" spans="1:19" s="105" customFormat="1" ht="15" customHeight="1" x14ac:dyDescent="0.2">
      <c r="A35" s="149" t="s">
        <v>33</v>
      </c>
      <c r="B35" s="112">
        <v>99</v>
      </c>
      <c r="C35" s="202">
        <v>2</v>
      </c>
      <c r="D35" s="22">
        <f t="shared" si="0"/>
        <v>0.19800000000000001</v>
      </c>
      <c r="E35" s="7"/>
      <c r="F35" s="22"/>
      <c r="G35" s="22">
        <f t="shared" si="5"/>
        <v>0</v>
      </c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</row>
    <row r="36" spans="1:19" s="36" customFormat="1" ht="15" customHeight="1" x14ac:dyDescent="0.2">
      <c r="A36" s="149" t="s">
        <v>19</v>
      </c>
      <c r="B36" s="112">
        <v>99</v>
      </c>
      <c r="C36" s="202">
        <v>3</v>
      </c>
      <c r="D36" s="22">
        <f t="shared" si="0"/>
        <v>0.29699999999999999</v>
      </c>
      <c r="E36" s="7"/>
      <c r="F36" s="22">
        <v>16</v>
      </c>
      <c r="G36" s="22">
        <f t="shared" si="5"/>
        <v>4.8000000000000001E-2</v>
      </c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</row>
    <row r="37" spans="1:19" ht="15" customHeight="1" x14ac:dyDescent="0.2">
      <c r="A37" s="149" t="s">
        <v>25</v>
      </c>
      <c r="B37" s="112">
        <v>99</v>
      </c>
      <c r="C37" s="202">
        <v>3</v>
      </c>
      <c r="D37" s="22">
        <f t="shared" si="0"/>
        <v>0.29699999999999999</v>
      </c>
      <c r="E37" s="7"/>
      <c r="F37" s="22">
        <v>117</v>
      </c>
      <c r="G37" s="22">
        <f t="shared" si="5"/>
        <v>0.35099999999999998</v>
      </c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</row>
    <row r="38" spans="1:19" s="36" customFormat="1" ht="15" customHeight="1" x14ac:dyDescent="0.2">
      <c r="A38" s="92" t="s">
        <v>88</v>
      </c>
      <c r="B38" s="112">
        <v>99</v>
      </c>
      <c r="C38" s="204"/>
      <c r="D38" s="104"/>
      <c r="E38" s="103">
        <v>175</v>
      </c>
      <c r="F38" s="103"/>
      <c r="G38" s="104">
        <f>SUM(G39:G45)</f>
        <v>56.483099999999986</v>
      </c>
      <c r="H38" s="104">
        <v>12.3</v>
      </c>
      <c r="I38" s="104">
        <v>29.5</v>
      </c>
      <c r="J38" s="103">
        <v>2.2599999999999998</v>
      </c>
      <c r="K38" s="104">
        <v>383</v>
      </c>
      <c r="L38" s="104">
        <v>0.41</v>
      </c>
      <c r="M38" s="104">
        <v>28.14</v>
      </c>
      <c r="N38" s="104"/>
      <c r="O38" s="104">
        <v>1.62</v>
      </c>
      <c r="P38" s="104">
        <v>36.39</v>
      </c>
      <c r="Q38" s="104">
        <v>284.93</v>
      </c>
      <c r="R38" s="104">
        <v>56.82</v>
      </c>
      <c r="S38" s="104">
        <v>4.46</v>
      </c>
    </row>
    <row r="39" spans="1:19" ht="15" customHeight="1" x14ac:dyDescent="0.2">
      <c r="A39" s="149" t="s">
        <v>29</v>
      </c>
      <c r="B39" s="112">
        <v>99</v>
      </c>
      <c r="C39" s="202">
        <v>140</v>
      </c>
      <c r="D39" s="22">
        <f t="shared" si="0"/>
        <v>13.86</v>
      </c>
      <c r="E39" s="7"/>
      <c r="F39" s="22">
        <v>370</v>
      </c>
      <c r="G39" s="22">
        <f>C39*F39/1000</f>
        <v>51.8</v>
      </c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</row>
    <row r="40" spans="1:19" s="36" customFormat="1" ht="15" customHeight="1" x14ac:dyDescent="0.2">
      <c r="A40" s="149" t="s">
        <v>36</v>
      </c>
      <c r="B40" s="112">
        <v>99</v>
      </c>
      <c r="C40" s="202">
        <v>12</v>
      </c>
      <c r="D40" s="22">
        <f t="shared" si="0"/>
        <v>1.1879999999999999</v>
      </c>
      <c r="E40" s="7"/>
      <c r="F40" s="22">
        <v>24</v>
      </c>
      <c r="G40" s="22">
        <f t="shared" ref="G40:G45" si="6">C40*F40/1000</f>
        <v>0.28799999999999998</v>
      </c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</row>
    <row r="41" spans="1:19" s="105" customFormat="1" ht="24.75" customHeight="1" x14ac:dyDescent="0.2">
      <c r="A41" s="149" t="s">
        <v>116</v>
      </c>
      <c r="B41" s="112">
        <v>99</v>
      </c>
      <c r="C41" s="202">
        <v>167</v>
      </c>
      <c r="D41" s="22">
        <f t="shared" si="0"/>
        <v>16.533000000000001</v>
      </c>
      <c r="E41" s="7"/>
      <c r="F41" s="22">
        <v>16.899999999999999</v>
      </c>
      <c r="G41" s="22">
        <f t="shared" si="6"/>
        <v>2.8222999999999998</v>
      </c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</row>
    <row r="42" spans="1:19" ht="15" customHeight="1" x14ac:dyDescent="0.2">
      <c r="A42" s="149" t="s">
        <v>28</v>
      </c>
      <c r="B42" s="112">
        <v>99</v>
      </c>
      <c r="C42" s="202">
        <v>27</v>
      </c>
      <c r="D42" s="22">
        <f t="shared" si="0"/>
        <v>2.673</v>
      </c>
      <c r="E42" s="7"/>
      <c r="F42" s="22">
        <v>22.4</v>
      </c>
      <c r="G42" s="22">
        <f t="shared" si="6"/>
        <v>0.6048</v>
      </c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</row>
    <row r="43" spans="1:19" s="105" customFormat="1" ht="15" customHeight="1" x14ac:dyDescent="0.2">
      <c r="A43" s="149" t="s">
        <v>76</v>
      </c>
      <c r="B43" s="112">
        <v>99</v>
      </c>
      <c r="C43" s="202">
        <v>6</v>
      </c>
      <c r="D43" s="22">
        <f t="shared" si="0"/>
        <v>0.59399999999999997</v>
      </c>
      <c r="E43" s="7"/>
      <c r="F43" s="22">
        <v>52</v>
      </c>
      <c r="G43" s="22">
        <f t="shared" si="6"/>
        <v>0.312</v>
      </c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</row>
    <row r="44" spans="1:19" s="36" customFormat="1" ht="15" customHeight="1" x14ac:dyDescent="0.2">
      <c r="A44" s="149" t="s">
        <v>19</v>
      </c>
      <c r="B44" s="112">
        <v>99</v>
      </c>
      <c r="C44" s="202">
        <v>2</v>
      </c>
      <c r="D44" s="22">
        <f t="shared" si="0"/>
        <v>0.19800000000000001</v>
      </c>
      <c r="E44" s="7"/>
      <c r="F44" s="22">
        <v>16</v>
      </c>
      <c r="G44" s="22">
        <f t="shared" si="6"/>
        <v>3.2000000000000001E-2</v>
      </c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</row>
    <row r="45" spans="1:19" s="105" customFormat="1" ht="19.5" customHeight="1" x14ac:dyDescent="0.2">
      <c r="A45" s="87" t="s">
        <v>25</v>
      </c>
      <c r="B45" s="112">
        <v>99</v>
      </c>
      <c r="C45" s="200">
        <v>6</v>
      </c>
      <c r="D45" s="8">
        <f t="shared" si="0"/>
        <v>0.59399999999999997</v>
      </c>
      <c r="E45" s="6"/>
      <c r="F45" s="8">
        <v>104</v>
      </c>
      <c r="G45" s="22">
        <f t="shared" si="6"/>
        <v>0.624</v>
      </c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</row>
    <row r="46" spans="1:19" s="105" customFormat="1" ht="15" customHeight="1" x14ac:dyDescent="0.25">
      <c r="A46" s="99" t="s">
        <v>180</v>
      </c>
      <c r="B46" s="112">
        <v>99</v>
      </c>
      <c r="C46" s="110"/>
      <c r="D46" s="104"/>
      <c r="E46" s="103">
        <v>200</v>
      </c>
      <c r="F46" s="103"/>
      <c r="G46" s="104">
        <f>SUM(G47:G49)</f>
        <v>8.6120000000000001</v>
      </c>
      <c r="H46" s="103">
        <v>1.6</v>
      </c>
      <c r="I46" s="103">
        <v>0</v>
      </c>
      <c r="J46" s="103">
        <v>28.4</v>
      </c>
      <c r="K46" s="103">
        <v>120</v>
      </c>
      <c r="L46" s="103">
        <v>0.1</v>
      </c>
      <c r="M46" s="103">
        <v>60</v>
      </c>
      <c r="N46" s="103"/>
      <c r="O46" s="103"/>
      <c r="P46" s="103">
        <v>115.1</v>
      </c>
      <c r="Q46" s="103">
        <v>57.5</v>
      </c>
      <c r="R46" s="103">
        <v>38.130000000000003</v>
      </c>
      <c r="S46" s="103">
        <v>1.2</v>
      </c>
    </row>
    <row r="47" spans="1:19" s="105" customFormat="1" ht="15" customHeight="1" x14ac:dyDescent="0.2">
      <c r="A47" s="11" t="s">
        <v>113</v>
      </c>
      <c r="B47" s="112">
        <v>99</v>
      </c>
      <c r="C47" s="12">
        <v>80</v>
      </c>
      <c r="D47" s="22">
        <f t="shared" si="0"/>
        <v>7.92</v>
      </c>
      <c r="E47" s="7"/>
      <c r="F47" s="22">
        <v>88.9</v>
      </c>
      <c r="G47" s="22">
        <f>C47*F47/1000</f>
        <v>7.1120000000000001</v>
      </c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</row>
    <row r="48" spans="1:19" s="105" customFormat="1" ht="15" customHeight="1" x14ac:dyDescent="0.2">
      <c r="A48" s="11" t="s">
        <v>22</v>
      </c>
      <c r="B48" s="112">
        <v>99</v>
      </c>
      <c r="C48" s="12">
        <v>30</v>
      </c>
      <c r="D48" s="22">
        <f t="shared" si="0"/>
        <v>2.97</v>
      </c>
      <c r="E48" s="7"/>
      <c r="F48" s="22">
        <v>50</v>
      </c>
      <c r="G48" s="22">
        <f t="shared" ref="G48:G49" si="7">C48*F48/1000</f>
        <v>1.5</v>
      </c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</row>
    <row r="49" spans="1:19" ht="15" customHeight="1" x14ac:dyDescent="0.2">
      <c r="A49" s="10"/>
      <c r="B49" s="112">
        <v>99</v>
      </c>
      <c r="C49" s="9">
        <v>1</v>
      </c>
      <c r="D49" s="8">
        <f t="shared" si="0"/>
        <v>9.9000000000000005E-2</v>
      </c>
      <c r="E49" s="6"/>
      <c r="F49" s="6"/>
      <c r="G49" s="8">
        <f t="shared" si="7"/>
        <v>0</v>
      </c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</row>
    <row r="50" spans="1:19" s="36" customFormat="1" ht="15" customHeight="1" x14ac:dyDescent="0.2">
      <c r="A50" s="99" t="s">
        <v>44</v>
      </c>
      <c r="B50" s="112">
        <v>99</v>
      </c>
      <c r="C50" s="101"/>
      <c r="D50" s="104"/>
      <c r="E50" s="103">
        <v>90</v>
      </c>
      <c r="F50" s="103"/>
      <c r="G50" s="104">
        <f>SUM(G51)</f>
        <v>3.69</v>
      </c>
      <c r="H50" s="35">
        <v>8.4600000000000009</v>
      </c>
      <c r="I50" s="35">
        <v>2.5099999999999998</v>
      </c>
      <c r="J50" s="35">
        <v>44.33</v>
      </c>
      <c r="K50" s="35">
        <v>186</v>
      </c>
      <c r="L50" s="114">
        <v>0.04</v>
      </c>
      <c r="M50" s="114"/>
      <c r="N50" s="114"/>
      <c r="O50" s="114">
        <v>0.36</v>
      </c>
      <c r="P50" s="114">
        <v>9.1999999999999993</v>
      </c>
      <c r="Q50" s="114">
        <v>42.4</v>
      </c>
      <c r="R50" s="114">
        <v>10</v>
      </c>
      <c r="S50" s="114">
        <v>1.24</v>
      </c>
    </row>
    <row r="51" spans="1:19" ht="15" customHeight="1" x14ac:dyDescent="0.2">
      <c r="A51" s="10" t="s">
        <v>44</v>
      </c>
      <c r="B51" s="112">
        <v>99</v>
      </c>
      <c r="C51" s="9">
        <v>90</v>
      </c>
      <c r="D51" s="8">
        <f t="shared" si="0"/>
        <v>8.91</v>
      </c>
      <c r="E51" s="6"/>
      <c r="F51" s="22">
        <v>41</v>
      </c>
      <c r="G51" s="22">
        <f>C51*F51/1000</f>
        <v>3.69</v>
      </c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</row>
    <row r="52" spans="1:19" ht="15" customHeight="1" x14ac:dyDescent="0.2">
      <c r="A52" s="28"/>
      <c r="B52" s="112">
        <v>99</v>
      </c>
      <c r="C52" s="68"/>
      <c r="D52" s="69"/>
      <c r="E52" s="31"/>
      <c r="F52" s="31"/>
      <c r="G52" s="31"/>
      <c r="H52" s="15">
        <f>SUM(H28:H51)</f>
        <v>32.400000000000006</v>
      </c>
      <c r="I52" s="15">
        <f>SUM(I28:I51)</f>
        <v>37.97</v>
      </c>
      <c r="J52" s="15">
        <f>SUM(J28:J51)</f>
        <v>98.15</v>
      </c>
      <c r="K52" s="15">
        <f>SUM(K28:K51)</f>
        <v>864</v>
      </c>
      <c r="L52" s="15">
        <f t="shared" ref="L52:S52" si="8">SUM(L28:L51)</f>
        <v>0.59</v>
      </c>
      <c r="M52" s="15">
        <f t="shared" si="8"/>
        <v>91.14</v>
      </c>
      <c r="N52" s="15">
        <f t="shared" si="8"/>
        <v>0</v>
      </c>
      <c r="O52" s="15">
        <f t="shared" si="8"/>
        <v>1.98</v>
      </c>
      <c r="P52" s="15">
        <f t="shared" si="8"/>
        <v>248.69</v>
      </c>
      <c r="Q52" s="15">
        <f t="shared" si="8"/>
        <v>434.93</v>
      </c>
      <c r="R52" s="15">
        <f t="shared" si="8"/>
        <v>127.05000000000001</v>
      </c>
      <c r="S52" s="15">
        <f t="shared" si="8"/>
        <v>57.000000000000007</v>
      </c>
    </row>
    <row r="53" spans="1:19" ht="23.25" customHeight="1" x14ac:dyDescent="0.2">
      <c r="A53" s="92" t="s">
        <v>86</v>
      </c>
      <c r="B53" s="112">
        <v>99</v>
      </c>
      <c r="C53" s="110"/>
      <c r="D53" s="104"/>
      <c r="E53" s="103">
        <v>220</v>
      </c>
      <c r="F53" s="103"/>
      <c r="G53" s="104">
        <f>SUM(G54)</f>
        <v>24.2</v>
      </c>
      <c r="H53" s="104">
        <v>3</v>
      </c>
      <c r="I53" s="104">
        <v>0.4</v>
      </c>
      <c r="J53" s="104">
        <v>43.6</v>
      </c>
      <c r="K53" s="104">
        <v>190</v>
      </c>
      <c r="L53" s="104">
        <v>0.03</v>
      </c>
      <c r="M53" s="104">
        <v>7.5</v>
      </c>
      <c r="N53" s="104"/>
      <c r="O53" s="104">
        <v>0.3</v>
      </c>
      <c r="P53" s="104">
        <v>6</v>
      </c>
      <c r="Q53" s="104">
        <v>21</v>
      </c>
      <c r="R53" s="104">
        <v>31.5</v>
      </c>
      <c r="S53" s="104">
        <v>0.45</v>
      </c>
    </row>
    <row r="54" spans="1:19" ht="23.25" customHeight="1" x14ac:dyDescent="0.2">
      <c r="A54" s="87" t="s">
        <v>86</v>
      </c>
      <c r="B54" s="112">
        <v>99</v>
      </c>
      <c r="C54" s="9">
        <v>220</v>
      </c>
      <c r="D54" s="8">
        <f t="shared" ref="D54" si="9">B54*C54/1000</f>
        <v>21.78</v>
      </c>
      <c r="E54" s="6"/>
      <c r="F54" s="22">
        <v>110</v>
      </c>
      <c r="G54" s="22">
        <f>C54*F54/1000</f>
        <v>24.2</v>
      </c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</row>
    <row r="55" spans="1:19" ht="15" customHeight="1" x14ac:dyDescent="0.2">
      <c r="A55" s="58"/>
      <c r="B55" s="58"/>
      <c r="C55" s="58"/>
      <c r="D55" s="58"/>
      <c r="E55" s="58"/>
      <c r="F55" s="255" t="s">
        <v>47</v>
      </c>
      <c r="G55" s="50">
        <f>E57*E58</f>
        <v>10102.623299999999</v>
      </c>
      <c r="H55" s="155">
        <f>SUM(H19+H52)</f>
        <v>51.540000000000006</v>
      </c>
      <c r="I55" s="155">
        <f t="shared" ref="I55:S55" si="10">SUM(I19+I52)</f>
        <v>49.8</v>
      </c>
      <c r="J55" s="155">
        <f t="shared" si="10"/>
        <v>225.19</v>
      </c>
      <c r="K55" s="155">
        <f t="shared" si="10"/>
        <v>1717.5</v>
      </c>
      <c r="L55" s="155">
        <f t="shared" si="10"/>
        <v>0.83</v>
      </c>
      <c r="M55" s="155">
        <f t="shared" si="10"/>
        <v>173.22</v>
      </c>
      <c r="N55" s="155">
        <f t="shared" si="10"/>
        <v>32</v>
      </c>
      <c r="O55" s="155">
        <f t="shared" si="10"/>
        <v>3.2800000000000002</v>
      </c>
      <c r="P55" s="155">
        <f t="shared" si="10"/>
        <v>411.11</v>
      </c>
      <c r="Q55" s="155">
        <f t="shared" si="10"/>
        <v>693.73</v>
      </c>
      <c r="R55" s="155">
        <f t="shared" si="10"/>
        <v>214.20999999999998</v>
      </c>
      <c r="S55" s="155">
        <f t="shared" si="10"/>
        <v>59.600000000000009</v>
      </c>
    </row>
    <row r="57" spans="1:19" x14ac:dyDescent="0.2">
      <c r="A57" s="2" t="s">
        <v>48</v>
      </c>
      <c r="E57" s="177">
        <v>99</v>
      </c>
      <c r="F57" s="2" t="s">
        <v>49</v>
      </c>
    </row>
    <row r="58" spans="1:19" x14ac:dyDescent="0.2">
      <c r="A58" s="2" t="s">
        <v>50</v>
      </c>
      <c r="E58" s="176">
        <f>SUM(G9+G15+G17+G21+G28+G38+G46++G50)</f>
        <v>102.04669999999999</v>
      </c>
      <c r="F58" s="2" t="s">
        <v>51</v>
      </c>
    </row>
    <row r="60" spans="1:19" x14ac:dyDescent="0.2">
      <c r="A60" s="2" t="s">
        <v>271</v>
      </c>
      <c r="B60" s="3" t="s">
        <v>272</v>
      </c>
      <c r="E60" s="2" t="s">
        <v>52</v>
      </c>
      <c r="H60" s="3"/>
      <c r="I60" s="2" t="s">
        <v>53</v>
      </c>
    </row>
    <row r="61" spans="1:19" ht="15" customHeight="1" x14ac:dyDescent="0.2"/>
  </sheetData>
  <mergeCells count="6">
    <mergeCell ref="H5:K5"/>
    <mergeCell ref="A1:B1"/>
    <mergeCell ref="A2:B2"/>
    <mergeCell ref="A3:B3"/>
    <mergeCell ref="A4:B4"/>
    <mergeCell ref="C4:G5"/>
  </mergeCells>
  <pageMargins left="0.59055118110236227" right="0.39370078740157483" top="0.39370078740157483" bottom="0.39370078740157483" header="0.31496062992125984" footer="0.31496062992125984"/>
  <pageSetup paperSize="9" scale="46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4"/>
  <sheetViews>
    <sheetView view="pageBreakPreview" topLeftCell="A30" zoomScale="86" zoomScaleNormal="115" zoomScaleSheetLayoutView="86" workbookViewId="0">
      <selection activeCell="F72" sqref="F72"/>
    </sheetView>
  </sheetViews>
  <sheetFormatPr defaultColWidth="8.85546875" defaultRowHeight="12.75" x14ac:dyDescent="0.2"/>
  <cols>
    <col min="1" max="1" width="19.140625" style="2" bestFit="1" customWidth="1"/>
    <col min="2" max="2" width="10" style="2" customWidth="1"/>
    <col min="3" max="6" width="9.7109375" style="2" customWidth="1"/>
    <col min="7" max="7" width="12.85546875" style="2" customWidth="1"/>
    <col min="8" max="11" width="9.7109375" style="2" customWidth="1"/>
    <col min="12" max="12" width="8.85546875" style="2"/>
    <col min="13" max="13" width="10.42578125" style="2" bestFit="1" customWidth="1"/>
    <col min="14" max="16384" width="8.85546875" style="2"/>
  </cols>
  <sheetData>
    <row r="1" spans="1:19" x14ac:dyDescent="0.2">
      <c r="A1" s="276" t="s">
        <v>147</v>
      </c>
      <c r="B1" s="276"/>
    </row>
    <row r="2" spans="1:19" x14ac:dyDescent="0.2">
      <c r="A2" s="271" t="s">
        <v>14</v>
      </c>
      <c r="B2" s="271"/>
    </row>
    <row r="3" spans="1:19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7" t="s">
        <v>18</v>
      </c>
      <c r="D4" s="277"/>
      <c r="E4" s="277"/>
      <c r="F4" s="277"/>
      <c r="G4" s="277"/>
      <c r="H4" s="58"/>
      <c r="I4" s="58"/>
    </row>
    <row r="5" spans="1:19" ht="19.5" x14ac:dyDescent="0.25">
      <c r="C5" s="277"/>
      <c r="D5" s="277"/>
      <c r="E5" s="277"/>
      <c r="F5" s="277"/>
      <c r="G5" s="277"/>
      <c r="H5" s="275" t="s">
        <v>84</v>
      </c>
      <c r="I5" s="275"/>
      <c r="J5" s="275"/>
      <c r="K5" s="275"/>
    </row>
    <row r="6" spans="1:19" x14ac:dyDescent="0.2">
      <c r="E6" s="2" t="s">
        <v>181</v>
      </c>
    </row>
    <row r="7" spans="1:19" s="1" customFormat="1" ht="43.9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s="138" customFormat="1" ht="15" customHeight="1" x14ac:dyDescent="0.25">
      <c r="A8" s="134" t="s">
        <v>11</v>
      </c>
      <c r="B8" s="135">
        <v>138</v>
      </c>
      <c r="C8" s="136"/>
      <c r="D8" s="136"/>
      <c r="E8" s="136"/>
      <c r="F8" s="136"/>
      <c r="G8" s="136"/>
      <c r="H8" s="136"/>
      <c r="I8" s="136"/>
      <c r="J8" s="136"/>
      <c r="K8" s="137"/>
      <c r="L8" s="137"/>
      <c r="M8" s="137"/>
      <c r="N8" s="137"/>
      <c r="O8" s="137"/>
      <c r="P8" s="137"/>
      <c r="Q8" s="137"/>
      <c r="R8" s="137"/>
      <c r="S8" s="137"/>
    </row>
    <row r="9" spans="1:19" s="105" customFormat="1" ht="30" customHeight="1" x14ac:dyDescent="0.25">
      <c r="A9" s="119" t="s">
        <v>185</v>
      </c>
      <c r="B9" s="112">
        <v>138</v>
      </c>
      <c r="C9" s="115"/>
      <c r="D9" s="116"/>
      <c r="E9" s="116" t="s">
        <v>163</v>
      </c>
      <c r="F9" s="116"/>
      <c r="G9" s="114">
        <f>SUM(G10:G14)</f>
        <v>12.929000000000002</v>
      </c>
      <c r="H9" s="114">
        <v>7.32</v>
      </c>
      <c r="I9" s="114">
        <v>5.92</v>
      </c>
      <c r="J9" s="114">
        <v>37.5</v>
      </c>
      <c r="K9" s="114">
        <v>227</v>
      </c>
      <c r="L9" s="114">
        <v>0.19</v>
      </c>
      <c r="M9" s="114"/>
      <c r="N9" s="114">
        <v>5</v>
      </c>
      <c r="O9" s="114">
        <v>2.9</v>
      </c>
      <c r="P9" s="114">
        <v>138.1</v>
      </c>
      <c r="Q9" s="114">
        <v>184.37</v>
      </c>
      <c r="R9" s="114">
        <v>45</v>
      </c>
      <c r="S9" s="114">
        <v>2.58</v>
      </c>
    </row>
    <row r="10" spans="1:19" ht="15" customHeight="1" x14ac:dyDescent="0.2">
      <c r="A10" s="61" t="s">
        <v>164</v>
      </c>
      <c r="B10" s="112">
        <v>138</v>
      </c>
      <c r="C10" s="196">
        <v>50</v>
      </c>
      <c r="D10" s="71">
        <f>B10*C10/1000</f>
        <v>6.9</v>
      </c>
      <c r="E10" s="74"/>
      <c r="F10" s="22">
        <v>40</v>
      </c>
      <c r="G10" s="22">
        <f>C10*F10/1000</f>
        <v>2</v>
      </c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</row>
    <row r="11" spans="1:19" s="36" customFormat="1" ht="15" customHeight="1" x14ac:dyDescent="0.2">
      <c r="A11" s="61" t="s">
        <v>59</v>
      </c>
      <c r="B11" s="112">
        <v>138</v>
      </c>
      <c r="C11" s="196">
        <v>100</v>
      </c>
      <c r="D11" s="71">
        <f t="shared" ref="D11:D14" si="0">B11*C11/1000</f>
        <v>13.8</v>
      </c>
      <c r="E11" s="74"/>
      <c r="F11" s="22">
        <v>60.97</v>
      </c>
      <c r="G11" s="22">
        <f t="shared" ref="G11:G14" si="1">C11*F11/1000</f>
        <v>6.0970000000000004</v>
      </c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</row>
    <row r="12" spans="1:19" ht="15" customHeight="1" x14ac:dyDescent="0.2">
      <c r="A12" s="61" t="s">
        <v>41</v>
      </c>
      <c r="B12" s="112">
        <v>138</v>
      </c>
      <c r="C12" s="196">
        <v>10</v>
      </c>
      <c r="D12" s="71">
        <f t="shared" si="0"/>
        <v>1.38</v>
      </c>
      <c r="E12" s="74"/>
      <c r="F12" s="22">
        <v>450</v>
      </c>
      <c r="G12" s="22">
        <f t="shared" si="1"/>
        <v>4.5</v>
      </c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</row>
    <row r="13" spans="1:19" ht="15" customHeight="1" x14ac:dyDescent="0.2">
      <c r="A13" s="61" t="s">
        <v>22</v>
      </c>
      <c r="B13" s="112">
        <v>138</v>
      </c>
      <c r="C13" s="196">
        <v>6</v>
      </c>
      <c r="D13" s="71">
        <f t="shared" si="0"/>
        <v>0.82799999999999996</v>
      </c>
      <c r="E13" s="74"/>
      <c r="F13" s="22">
        <v>50</v>
      </c>
      <c r="G13" s="22">
        <f t="shared" si="1"/>
        <v>0.3</v>
      </c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</row>
    <row r="14" spans="1:19" ht="15" customHeight="1" x14ac:dyDescent="0.2">
      <c r="A14" s="63" t="s">
        <v>19</v>
      </c>
      <c r="B14" s="112">
        <v>138</v>
      </c>
      <c r="C14" s="197">
        <v>2</v>
      </c>
      <c r="D14" s="72">
        <f t="shared" si="0"/>
        <v>0.27600000000000002</v>
      </c>
      <c r="E14" s="79"/>
      <c r="F14" s="22">
        <v>16</v>
      </c>
      <c r="G14" s="22">
        <f t="shared" si="1"/>
        <v>3.2000000000000001E-2</v>
      </c>
      <c r="H14" s="72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</row>
    <row r="15" spans="1:19" s="105" customFormat="1" ht="30.75" customHeight="1" x14ac:dyDescent="0.2">
      <c r="A15" s="92" t="s">
        <v>95</v>
      </c>
      <c r="B15" s="112">
        <v>138</v>
      </c>
      <c r="C15" s="204"/>
      <c r="D15" s="5"/>
      <c r="E15" s="103">
        <v>200</v>
      </c>
      <c r="F15" s="103"/>
      <c r="G15" s="104">
        <f>SUM(G16:G18)</f>
        <v>7.6770000000000005</v>
      </c>
      <c r="H15" s="104">
        <v>3.17</v>
      </c>
      <c r="I15" s="104">
        <v>2.68</v>
      </c>
      <c r="J15" s="104">
        <v>28.27</v>
      </c>
      <c r="K15" s="104">
        <v>155.19999999999999</v>
      </c>
      <c r="L15" s="104">
        <v>0.03</v>
      </c>
      <c r="M15" s="104">
        <v>1.47</v>
      </c>
      <c r="N15" s="104"/>
      <c r="O15" s="104"/>
      <c r="P15" s="104">
        <v>125.78</v>
      </c>
      <c r="Q15" s="104">
        <v>90</v>
      </c>
      <c r="R15" s="104">
        <v>29.33</v>
      </c>
      <c r="S15" s="104">
        <v>2.4</v>
      </c>
    </row>
    <row r="16" spans="1:19" s="36" customFormat="1" ht="15" customHeight="1" x14ac:dyDescent="0.2">
      <c r="A16" s="149" t="s">
        <v>100</v>
      </c>
      <c r="B16" s="112">
        <v>138</v>
      </c>
      <c r="C16" s="202">
        <v>5</v>
      </c>
      <c r="D16" s="7">
        <f t="shared" ref="D16:D61" si="2">B16*C16/1000</f>
        <v>0.69</v>
      </c>
      <c r="E16" s="7"/>
      <c r="F16" s="22">
        <v>116</v>
      </c>
      <c r="G16" s="22">
        <f>C16*F16/1000</f>
        <v>0.57999999999999996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</row>
    <row r="17" spans="1:19" ht="15" customHeight="1" x14ac:dyDescent="0.2">
      <c r="A17" s="149" t="s">
        <v>59</v>
      </c>
      <c r="B17" s="112">
        <v>138</v>
      </c>
      <c r="C17" s="202">
        <v>100</v>
      </c>
      <c r="D17" s="7">
        <f t="shared" si="2"/>
        <v>13.8</v>
      </c>
      <c r="E17" s="7"/>
      <c r="F17" s="22">
        <v>60.97</v>
      </c>
      <c r="G17" s="22">
        <f t="shared" ref="G17:G18" si="3">C17*F17/1000</f>
        <v>6.0970000000000004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</row>
    <row r="18" spans="1:19" s="105" customFormat="1" ht="15" customHeight="1" x14ac:dyDescent="0.2">
      <c r="A18" s="87" t="s">
        <v>22</v>
      </c>
      <c r="B18" s="112">
        <v>138</v>
      </c>
      <c r="C18" s="200">
        <v>20</v>
      </c>
      <c r="D18" s="6">
        <f t="shared" si="2"/>
        <v>2.76</v>
      </c>
      <c r="E18" s="6"/>
      <c r="F18" s="8">
        <v>50</v>
      </c>
      <c r="G18" s="22">
        <f t="shared" si="3"/>
        <v>1</v>
      </c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</row>
    <row r="19" spans="1:19" s="105" customFormat="1" ht="15" customHeight="1" x14ac:dyDescent="0.2">
      <c r="A19" s="99" t="s">
        <v>143</v>
      </c>
      <c r="B19" s="112">
        <v>138</v>
      </c>
      <c r="C19" s="110"/>
      <c r="D19" s="5"/>
      <c r="E19" s="103">
        <v>150</v>
      </c>
      <c r="F19" s="103"/>
      <c r="G19" s="104">
        <f>SUM(G20)</f>
        <v>6.15</v>
      </c>
      <c r="H19" s="103">
        <v>12.18</v>
      </c>
      <c r="I19" s="103">
        <v>3.17</v>
      </c>
      <c r="J19" s="103">
        <v>28.5</v>
      </c>
      <c r="K19" s="104">
        <v>363</v>
      </c>
      <c r="L19" s="104">
        <v>0.02</v>
      </c>
      <c r="M19" s="104"/>
      <c r="N19" s="104"/>
      <c r="O19" s="104">
        <v>0.26</v>
      </c>
      <c r="P19" s="104">
        <v>4.5999999999999996</v>
      </c>
      <c r="Q19" s="104">
        <v>17.399999999999999</v>
      </c>
      <c r="R19" s="104">
        <v>6.6</v>
      </c>
      <c r="S19" s="104">
        <v>0.22</v>
      </c>
    </row>
    <row r="20" spans="1:19" s="105" customFormat="1" ht="15" customHeight="1" x14ac:dyDescent="0.2">
      <c r="A20" s="10" t="s">
        <v>143</v>
      </c>
      <c r="B20" s="112">
        <v>138</v>
      </c>
      <c r="C20" s="9">
        <v>150</v>
      </c>
      <c r="D20" s="6">
        <f t="shared" si="2"/>
        <v>20.7</v>
      </c>
      <c r="E20" s="6"/>
      <c r="F20" s="8">
        <v>41</v>
      </c>
      <c r="G20" s="8">
        <f>C20*F20/1000</f>
        <v>6.15</v>
      </c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</row>
    <row r="21" spans="1:19" ht="15" customHeight="1" x14ac:dyDescent="0.2">
      <c r="A21" s="163"/>
      <c r="B21" s="164"/>
      <c r="C21" s="165"/>
      <c r="D21" s="166"/>
      <c r="E21" s="167"/>
      <c r="F21" s="167"/>
      <c r="G21" s="167"/>
      <c r="H21" s="23">
        <f>SUM(H9:H20)</f>
        <v>22.67</v>
      </c>
      <c r="I21" s="23">
        <f>SUM(I9:I20)</f>
        <v>11.77</v>
      </c>
      <c r="J21" s="23">
        <f>SUM(J9:J20)</f>
        <v>94.27</v>
      </c>
      <c r="K21" s="23">
        <f>SUM(K9:K20)</f>
        <v>745.2</v>
      </c>
      <c r="L21" s="23">
        <f t="shared" ref="L21:S21" si="4">SUM(L9:L20)</f>
        <v>0.24</v>
      </c>
      <c r="M21" s="23">
        <f t="shared" si="4"/>
        <v>1.47</v>
      </c>
      <c r="N21" s="23">
        <f t="shared" si="4"/>
        <v>5</v>
      </c>
      <c r="O21" s="23">
        <f t="shared" si="4"/>
        <v>3.16</v>
      </c>
      <c r="P21" s="23">
        <f t="shared" si="4"/>
        <v>268.48</v>
      </c>
      <c r="Q21" s="23">
        <f t="shared" si="4"/>
        <v>291.77</v>
      </c>
      <c r="R21" s="23">
        <f t="shared" si="4"/>
        <v>80.929999999999993</v>
      </c>
      <c r="S21" s="23">
        <f t="shared" si="4"/>
        <v>5.2</v>
      </c>
    </row>
    <row r="22" spans="1:19" s="126" customFormat="1" ht="15" customHeight="1" x14ac:dyDescent="0.2">
      <c r="A22" s="143" t="s">
        <v>12</v>
      </c>
      <c r="B22" s="139">
        <v>138</v>
      </c>
      <c r="C22" s="151"/>
      <c r="D22" s="152"/>
      <c r="E22" s="144"/>
      <c r="F22" s="144"/>
      <c r="G22" s="144"/>
      <c r="H22" s="153"/>
      <c r="I22" s="153"/>
      <c r="J22" s="153"/>
      <c r="K22" s="154"/>
      <c r="L22" s="154"/>
      <c r="M22" s="154"/>
      <c r="N22" s="154"/>
      <c r="O22" s="154"/>
      <c r="P22" s="154"/>
      <c r="Q22" s="154"/>
      <c r="R22" s="154"/>
      <c r="S22" s="154"/>
    </row>
    <row r="23" spans="1:19" s="126" customFormat="1" ht="51" customHeight="1" x14ac:dyDescent="0.2">
      <c r="A23" s="99" t="s">
        <v>191</v>
      </c>
      <c r="B23" s="207">
        <v>138</v>
      </c>
      <c r="C23" s="103"/>
      <c r="D23" s="8"/>
      <c r="E23" s="103">
        <v>75</v>
      </c>
      <c r="F23" s="103"/>
      <c r="G23" s="114">
        <f>SUM(G24:G29)</f>
        <v>7.3005000000000004</v>
      </c>
      <c r="H23" s="103">
        <v>1.48</v>
      </c>
      <c r="I23" s="103">
        <v>3.93</v>
      </c>
      <c r="J23" s="103">
        <v>7.33</v>
      </c>
      <c r="K23" s="103">
        <v>70.650000000000006</v>
      </c>
      <c r="L23" s="103">
        <v>0.02</v>
      </c>
      <c r="M23" s="103">
        <v>24.43</v>
      </c>
      <c r="N23" s="103"/>
      <c r="O23" s="103">
        <v>2.31</v>
      </c>
      <c r="P23" s="103">
        <v>25.11</v>
      </c>
      <c r="Q23" s="103">
        <v>22</v>
      </c>
      <c r="R23" s="103">
        <v>16</v>
      </c>
      <c r="S23" s="103">
        <v>0.52</v>
      </c>
    </row>
    <row r="24" spans="1:19" s="126" customFormat="1" ht="15" customHeight="1" x14ac:dyDescent="0.2">
      <c r="A24" s="11" t="s">
        <v>92</v>
      </c>
      <c r="B24" s="207">
        <v>138</v>
      </c>
      <c r="C24" s="12">
        <v>42</v>
      </c>
      <c r="D24" s="8">
        <f t="shared" ref="D24:D29" si="5">B24*C24/1000</f>
        <v>5.7960000000000003</v>
      </c>
      <c r="E24" s="7"/>
      <c r="F24" s="22">
        <v>18.3</v>
      </c>
      <c r="G24" s="22">
        <f>C24*F24/1000</f>
        <v>0.76860000000000006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</row>
    <row r="25" spans="1:19" s="126" customFormat="1" ht="15" customHeight="1" x14ac:dyDescent="0.2">
      <c r="A25" s="11" t="s">
        <v>99</v>
      </c>
      <c r="B25" s="207">
        <v>138</v>
      </c>
      <c r="C25" s="12">
        <v>27</v>
      </c>
      <c r="D25" s="8">
        <f t="shared" si="5"/>
        <v>3.726</v>
      </c>
      <c r="E25" s="7"/>
      <c r="F25" s="22">
        <v>67.900000000000006</v>
      </c>
      <c r="G25" s="22">
        <f t="shared" ref="G25:G26" si="6">C25*F25/1000</f>
        <v>1.8333000000000002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</row>
    <row r="26" spans="1:19" s="126" customFormat="1" ht="15" customHeight="1" x14ac:dyDescent="0.2">
      <c r="A26" s="11" t="s">
        <v>28</v>
      </c>
      <c r="B26" s="207">
        <v>138</v>
      </c>
      <c r="C26" s="12">
        <v>14</v>
      </c>
      <c r="D26" s="8">
        <f t="shared" si="5"/>
        <v>1.9319999999999999</v>
      </c>
      <c r="E26" s="7"/>
      <c r="F26" s="22">
        <v>22.4</v>
      </c>
      <c r="G26" s="22">
        <f t="shared" si="6"/>
        <v>0.31359999999999999</v>
      </c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</row>
    <row r="27" spans="1:19" s="126" customFormat="1" ht="15" customHeight="1" x14ac:dyDescent="0.2">
      <c r="A27" s="11" t="s">
        <v>36</v>
      </c>
      <c r="B27" s="207">
        <v>138</v>
      </c>
      <c r="C27" s="12">
        <v>6</v>
      </c>
      <c r="D27" s="8">
        <f t="shared" si="5"/>
        <v>0.82799999999999996</v>
      </c>
      <c r="E27" s="7"/>
      <c r="F27" s="22">
        <v>24</v>
      </c>
      <c r="G27" s="22">
        <f>C27*F27/40</f>
        <v>3.6</v>
      </c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</row>
    <row r="28" spans="1:19" s="126" customFormat="1" ht="15" customHeight="1" x14ac:dyDescent="0.2">
      <c r="A28" s="11" t="s">
        <v>25</v>
      </c>
      <c r="B28" s="207">
        <v>138</v>
      </c>
      <c r="C28" s="12">
        <v>5</v>
      </c>
      <c r="D28" s="8">
        <f t="shared" si="5"/>
        <v>0.69</v>
      </c>
      <c r="E28" s="7"/>
      <c r="F28" s="22">
        <v>117</v>
      </c>
      <c r="G28" s="22">
        <f t="shared" ref="G28:G29" si="7">C28*F28/1000</f>
        <v>0.58499999999999996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</row>
    <row r="29" spans="1:19" s="126" customFormat="1" ht="15" customHeight="1" x14ac:dyDescent="0.2">
      <c r="A29" s="10" t="s">
        <v>22</v>
      </c>
      <c r="B29" s="207">
        <v>138</v>
      </c>
      <c r="C29" s="9">
        <v>4</v>
      </c>
      <c r="D29" s="8">
        <f t="shared" si="5"/>
        <v>0.55200000000000005</v>
      </c>
      <c r="E29" s="6"/>
      <c r="F29" s="22">
        <v>50</v>
      </c>
      <c r="G29" s="22">
        <f t="shared" si="7"/>
        <v>0.2</v>
      </c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</row>
    <row r="30" spans="1:19" s="105" customFormat="1" ht="38.25" x14ac:dyDescent="0.2">
      <c r="A30" s="92" t="s">
        <v>140</v>
      </c>
      <c r="B30" s="207">
        <v>138</v>
      </c>
      <c r="C30" s="201"/>
      <c r="D30" s="5"/>
      <c r="E30" s="103" t="s">
        <v>63</v>
      </c>
      <c r="F30" s="103"/>
      <c r="G30" s="104">
        <f>SUM(G31:G40)</f>
        <v>11.853149999999999</v>
      </c>
      <c r="H30" s="104">
        <v>2.02</v>
      </c>
      <c r="I30" s="104">
        <v>5.09</v>
      </c>
      <c r="J30" s="104">
        <v>2.4900000000000002</v>
      </c>
      <c r="K30" s="104">
        <v>107</v>
      </c>
      <c r="L30" s="104">
        <v>0.1</v>
      </c>
      <c r="M30" s="104">
        <v>7.5</v>
      </c>
      <c r="N30" s="104"/>
      <c r="O30" s="104">
        <v>2.4</v>
      </c>
      <c r="P30" s="104">
        <v>29.15</v>
      </c>
      <c r="Q30" s="104">
        <v>56.73</v>
      </c>
      <c r="R30" s="104">
        <v>31.75</v>
      </c>
      <c r="S30" s="104">
        <v>1</v>
      </c>
    </row>
    <row r="31" spans="1:19" s="105" customFormat="1" ht="15" customHeight="1" x14ac:dyDescent="0.2">
      <c r="A31" s="149" t="s">
        <v>96</v>
      </c>
      <c r="B31" s="207">
        <v>138</v>
      </c>
      <c r="C31" s="202">
        <v>5</v>
      </c>
      <c r="D31" s="22">
        <f t="shared" si="2"/>
        <v>0.69</v>
      </c>
      <c r="E31" s="7"/>
      <c r="F31" s="22">
        <v>32</v>
      </c>
      <c r="G31" s="22">
        <f>C31*F31/1000</f>
        <v>0.16</v>
      </c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</row>
    <row r="32" spans="1:19" ht="15" customHeight="1" x14ac:dyDescent="0.2">
      <c r="A32" s="149" t="s">
        <v>27</v>
      </c>
      <c r="B32" s="207">
        <v>138</v>
      </c>
      <c r="C32" s="202">
        <v>100</v>
      </c>
      <c r="D32" s="22">
        <f t="shared" si="2"/>
        <v>13.8</v>
      </c>
      <c r="E32" s="7"/>
      <c r="F32" s="22">
        <v>16.899999999999999</v>
      </c>
      <c r="G32" s="22">
        <f t="shared" ref="G32:G40" si="8">C32*F32/1000</f>
        <v>1.6899999999999997</v>
      </c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</row>
    <row r="33" spans="1:19" ht="15" customHeight="1" x14ac:dyDescent="0.2">
      <c r="A33" s="149" t="s">
        <v>36</v>
      </c>
      <c r="B33" s="207">
        <v>138</v>
      </c>
      <c r="C33" s="202">
        <v>6</v>
      </c>
      <c r="D33" s="22">
        <f t="shared" si="2"/>
        <v>0.82799999999999996</v>
      </c>
      <c r="E33" s="7"/>
      <c r="F33" s="22">
        <v>24</v>
      </c>
      <c r="G33" s="22">
        <f t="shared" si="8"/>
        <v>0.14399999999999999</v>
      </c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</row>
    <row r="34" spans="1:19" s="126" customFormat="1" ht="15" customHeight="1" x14ac:dyDescent="0.2">
      <c r="A34" s="149" t="s">
        <v>137</v>
      </c>
      <c r="B34" s="207">
        <v>138</v>
      </c>
      <c r="C34" s="202">
        <v>46</v>
      </c>
      <c r="D34" s="22">
        <f t="shared" si="2"/>
        <v>6.3479999999999999</v>
      </c>
      <c r="E34" s="7"/>
      <c r="F34" s="22">
        <v>163</v>
      </c>
      <c r="G34" s="22">
        <f t="shared" si="8"/>
        <v>7.4980000000000002</v>
      </c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</row>
    <row r="35" spans="1:19" s="105" customFormat="1" ht="15" customHeight="1" x14ac:dyDescent="0.2">
      <c r="A35" s="149" t="s">
        <v>24</v>
      </c>
      <c r="B35" s="207">
        <v>138</v>
      </c>
      <c r="C35" s="202">
        <v>2</v>
      </c>
      <c r="D35" s="22">
        <f t="shared" si="2"/>
        <v>0.27600000000000002</v>
      </c>
      <c r="E35" s="7"/>
      <c r="F35" s="22"/>
      <c r="G35" s="22">
        <f t="shared" si="8"/>
        <v>0</v>
      </c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</row>
    <row r="36" spans="1:19" ht="15" customHeight="1" x14ac:dyDescent="0.2">
      <c r="A36" s="149" t="s">
        <v>28</v>
      </c>
      <c r="B36" s="207">
        <v>138</v>
      </c>
      <c r="C36" s="202">
        <v>13</v>
      </c>
      <c r="D36" s="22">
        <f t="shared" si="2"/>
        <v>1.794</v>
      </c>
      <c r="E36" s="7"/>
      <c r="F36" s="22">
        <v>22.4</v>
      </c>
      <c r="G36" s="22">
        <f t="shared" si="8"/>
        <v>0.29120000000000001</v>
      </c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</row>
    <row r="37" spans="1:19" ht="15" customHeight="1" x14ac:dyDescent="0.2">
      <c r="A37" s="149" t="s">
        <v>31</v>
      </c>
      <c r="B37" s="207">
        <v>138</v>
      </c>
      <c r="C37" s="202">
        <v>5</v>
      </c>
      <c r="D37" s="22">
        <f t="shared" si="2"/>
        <v>0.69</v>
      </c>
      <c r="E37" s="7"/>
      <c r="F37" s="22">
        <v>190.09</v>
      </c>
      <c r="G37" s="22">
        <f t="shared" si="8"/>
        <v>0.95045000000000002</v>
      </c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</row>
    <row r="38" spans="1:19" s="36" customFormat="1" ht="15" customHeight="1" x14ac:dyDescent="0.2">
      <c r="A38" s="149" t="s">
        <v>109</v>
      </c>
      <c r="B38" s="207">
        <v>138</v>
      </c>
      <c r="C38" s="202">
        <v>15</v>
      </c>
      <c r="D38" s="22">
        <f t="shared" si="2"/>
        <v>2.0699999999999998</v>
      </c>
      <c r="E38" s="7"/>
      <c r="F38" s="22">
        <v>33.5</v>
      </c>
      <c r="G38" s="22">
        <f t="shared" si="8"/>
        <v>0.50249999999999995</v>
      </c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</row>
    <row r="39" spans="1:19" ht="15" customHeight="1" x14ac:dyDescent="0.2">
      <c r="A39" s="149" t="s">
        <v>19</v>
      </c>
      <c r="B39" s="207">
        <v>138</v>
      </c>
      <c r="C39" s="202">
        <v>2</v>
      </c>
      <c r="D39" s="22">
        <f t="shared" si="2"/>
        <v>0.27600000000000002</v>
      </c>
      <c r="E39" s="7"/>
      <c r="F39" s="22">
        <v>16</v>
      </c>
      <c r="G39" s="22">
        <f t="shared" si="8"/>
        <v>3.2000000000000001E-2</v>
      </c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</row>
    <row r="40" spans="1:19" ht="15" customHeight="1" x14ac:dyDescent="0.2">
      <c r="A40" s="87" t="s">
        <v>25</v>
      </c>
      <c r="B40" s="207">
        <v>138</v>
      </c>
      <c r="C40" s="200">
        <v>5</v>
      </c>
      <c r="D40" s="8">
        <f t="shared" si="2"/>
        <v>0.69</v>
      </c>
      <c r="E40" s="6"/>
      <c r="F40" s="22">
        <v>117</v>
      </c>
      <c r="G40" s="22">
        <f t="shared" si="8"/>
        <v>0.58499999999999996</v>
      </c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</row>
    <row r="41" spans="1:19" s="105" customFormat="1" ht="24" customHeight="1" x14ac:dyDescent="0.2">
      <c r="A41" s="92" t="s">
        <v>126</v>
      </c>
      <c r="B41" s="207">
        <v>138</v>
      </c>
      <c r="C41" s="201"/>
      <c r="D41" s="5"/>
      <c r="E41" s="103" t="s">
        <v>108</v>
      </c>
      <c r="F41" s="103"/>
      <c r="G41" s="104">
        <f>SUM(G42:G50)</f>
        <v>17.6173</v>
      </c>
      <c r="H41" s="104">
        <v>6.84</v>
      </c>
      <c r="I41" s="104">
        <v>6.72</v>
      </c>
      <c r="J41" s="104">
        <v>2.2000000000000002</v>
      </c>
      <c r="K41" s="104">
        <v>127</v>
      </c>
      <c r="L41" s="104">
        <v>0.12</v>
      </c>
      <c r="M41" s="104">
        <v>1.8</v>
      </c>
      <c r="N41" s="104">
        <v>22.2</v>
      </c>
      <c r="O41" s="104">
        <v>2.2200000000000002</v>
      </c>
      <c r="P41" s="104">
        <v>39.07</v>
      </c>
      <c r="Q41" s="104">
        <v>162.19</v>
      </c>
      <c r="R41" s="104">
        <v>42.8</v>
      </c>
      <c r="S41" s="104">
        <v>0.82</v>
      </c>
    </row>
    <row r="42" spans="1:19" s="36" customFormat="1" ht="15" customHeight="1" x14ac:dyDescent="0.2">
      <c r="A42" s="149" t="s">
        <v>125</v>
      </c>
      <c r="B42" s="207">
        <v>138</v>
      </c>
      <c r="C42" s="202">
        <v>123</v>
      </c>
      <c r="D42" s="22">
        <f t="shared" si="2"/>
        <v>16.974</v>
      </c>
      <c r="E42" s="7"/>
      <c r="F42" s="22">
        <v>124</v>
      </c>
      <c r="G42" s="22">
        <f>C42*F42/1000</f>
        <v>15.252000000000001</v>
      </c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</row>
    <row r="43" spans="1:19" ht="15" customHeight="1" x14ac:dyDescent="0.2">
      <c r="A43" s="149" t="s">
        <v>36</v>
      </c>
      <c r="B43" s="207">
        <v>138</v>
      </c>
      <c r="C43" s="202">
        <v>12</v>
      </c>
      <c r="D43" s="22">
        <f t="shared" si="2"/>
        <v>1.6559999999999999</v>
      </c>
      <c r="E43" s="7"/>
      <c r="F43" s="22">
        <v>24</v>
      </c>
      <c r="G43" s="22">
        <f t="shared" ref="G43:G50" si="9">C43*F43/1000</f>
        <v>0.28799999999999998</v>
      </c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</row>
    <row r="44" spans="1:19" ht="15" customHeight="1" x14ac:dyDescent="0.2">
      <c r="A44" s="149" t="s">
        <v>28</v>
      </c>
      <c r="B44" s="207">
        <v>138</v>
      </c>
      <c r="C44" s="202">
        <v>27</v>
      </c>
      <c r="D44" s="22">
        <f t="shared" si="2"/>
        <v>3.726</v>
      </c>
      <c r="E44" s="7"/>
      <c r="F44" s="22">
        <v>22.4</v>
      </c>
      <c r="G44" s="22">
        <f t="shared" si="9"/>
        <v>0.6048</v>
      </c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</row>
    <row r="45" spans="1:19" s="36" customFormat="1" ht="15" customHeight="1" x14ac:dyDescent="0.2">
      <c r="A45" s="149" t="s">
        <v>127</v>
      </c>
      <c r="B45" s="207">
        <v>138</v>
      </c>
      <c r="C45" s="202">
        <v>10</v>
      </c>
      <c r="D45" s="22">
        <f t="shared" si="2"/>
        <v>1.38</v>
      </c>
      <c r="E45" s="7"/>
      <c r="F45" s="22">
        <v>52</v>
      </c>
      <c r="G45" s="22">
        <f t="shared" si="9"/>
        <v>0.52</v>
      </c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</row>
    <row r="46" spans="1:19" s="105" customFormat="1" ht="15" customHeight="1" x14ac:dyDescent="0.2">
      <c r="A46" s="149" t="s">
        <v>34</v>
      </c>
      <c r="B46" s="207">
        <v>138</v>
      </c>
      <c r="C46" s="202">
        <v>1</v>
      </c>
      <c r="D46" s="22">
        <f t="shared" si="2"/>
        <v>0.13800000000000001</v>
      </c>
      <c r="E46" s="7"/>
      <c r="F46" s="22">
        <v>235.5</v>
      </c>
      <c r="G46" s="22">
        <f t="shared" si="9"/>
        <v>0.23549999999999999</v>
      </c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</row>
    <row r="47" spans="1:19" s="36" customFormat="1" ht="15" customHeight="1" x14ac:dyDescent="0.2">
      <c r="A47" s="149" t="s">
        <v>74</v>
      </c>
      <c r="B47" s="207">
        <v>138</v>
      </c>
      <c r="C47" s="202">
        <v>2</v>
      </c>
      <c r="D47" s="22">
        <f t="shared" si="2"/>
        <v>0.27600000000000002</v>
      </c>
      <c r="E47" s="7"/>
      <c r="F47" s="22">
        <v>50</v>
      </c>
      <c r="G47" s="22">
        <f t="shared" si="9"/>
        <v>0.1</v>
      </c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</row>
    <row r="48" spans="1:19" ht="15" customHeight="1" x14ac:dyDescent="0.2">
      <c r="A48" s="149" t="s">
        <v>128</v>
      </c>
      <c r="B48" s="207">
        <v>138</v>
      </c>
      <c r="C48" s="202">
        <v>0.01</v>
      </c>
      <c r="D48" s="22">
        <f t="shared" si="2"/>
        <v>1.3800000000000002E-3</v>
      </c>
      <c r="E48" s="7"/>
      <c r="F48" s="22"/>
      <c r="G48" s="22">
        <f t="shared" si="9"/>
        <v>0</v>
      </c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</row>
    <row r="49" spans="1:19" ht="15" customHeight="1" x14ac:dyDescent="0.2">
      <c r="A49" s="149" t="s">
        <v>19</v>
      </c>
      <c r="B49" s="207">
        <v>138</v>
      </c>
      <c r="C49" s="202">
        <v>2</v>
      </c>
      <c r="D49" s="22">
        <f t="shared" si="2"/>
        <v>0.27600000000000002</v>
      </c>
      <c r="E49" s="7"/>
      <c r="F49" s="22">
        <v>16</v>
      </c>
      <c r="G49" s="22">
        <f t="shared" si="9"/>
        <v>3.2000000000000001E-2</v>
      </c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</row>
    <row r="50" spans="1:19" s="36" customFormat="1" ht="15" customHeight="1" x14ac:dyDescent="0.2">
      <c r="A50" s="149" t="s">
        <v>25</v>
      </c>
      <c r="B50" s="207">
        <v>138</v>
      </c>
      <c r="C50" s="202">
        <v>5</v>
      </c>
      <c r="D50" s="22">
        <f t="shared" si="2"/>
        <v>0.69</v>
      </c>
      <c r="E50" s="7"/>
      <c r="F50" s="22">
        <v>117</v>
      </c>
      <c r="G50" s="22">
        <f t="shared" si="9"/>
        <v>0.58499999999999996</v>
      </c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</row>
    <row r="51" spans="1:19" s="36" customFormat="1" ht="24" customHeight="1" x14ac:dyDescent="0.2">
      <c r="A51" s="92" t="s">
        <v>98</v>
      </c>
      <c r="B51" s="207">
        <v>138</v>
      </c>
      <c r="C51" s="201"/>
      <c r="D51" s="5"/>
      <c r="E51" s="103">
        <v>150</v>
      </c>
      <c r="F51" s="103"/>
      <c r="G51" s="104">
        <f>SUM(G52:G55)</f>
        <v>6.6351799999999992</v>
      </c>
      <c r="H51" s="114">
        <v>3.3</v>
      </c>
      <c r="I51" s="114">
        <v>1.2</v>
      </c>
      <c r="J51" s="114">
        <v>21.4</v>
      </c>
      <c r="K51" s="114">
        <v>111</v>
      </c>
      <c r="L51" s="114">
        <v>1.54</v>
      </c>
      <c r="M51" s="114">
        <v>5</v>
      </c>
      <c r="N51" s="114">
        <v>44.2</v>
      </c>
      <c r="O51" s="114">
        <v>0.2</v>
      </c>
      <c r="P51" s="114">
        <v>36.979999999999997</v>
      </c>
      <c r="Q51" s="114">
        <v>86.6</v>
      </c>
      <c r="R51" s="114">
        <v>35.6</v>
      </c>
      <c r="S51" s="114">
        <v>1.1399999999999999</v>
      </c>
    </row>
    <row r="52" spans="1:19" s="36" customFormat="1" ht="15" customHeight="1" x14ac:dyDescent="0.2">
      <c r="A52" s="149" t="s">
        <v>27</v>
      </c>
      <c r="B52" s="207">
        <v>138</v>
      </c>
      <c r="C52" s="202">
        <v>171</v>
      </c>
      <c r="D52" s="22">
        <f t="shared" ref="D52:D53" si="10">B52*C52/1000</f>
        <v>23.597999999999999</v>
      </c>
      <c r="E52" s="7"/>
      <c r="F52" s="22">
        <v>16.899999999999999</v>
      </c>
      <c r="G52" s="22">
        <f>C52*F52/1000</f>
        <v>2.8898999999999995</v>
      </c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</row>
    <row r="53" spans="1:19" s="36" customFormat="1" ht="15" customHeight="1" x14ac:dyDescent="0.2">
      <c r="A53" s="149" t="s">
        <v>59</v>
      </c>
      <c r="B53" s="207">
        <v>138</v>
      </c>
      <c r="C53" s="202">
        <v>24</v>
      </c>
      <c r="D53" s="22">
        <f t="shared" si="10"/>
        <v>3.3119999999999998</v>
      </c>
      <c r="E53" s="7"/>
      <c r="F53" s="22">
        <v>60.97</v>
      </c>
      <c r="G53" s="22">
        <f t="shared" ref="G53:G55" si="11">C53*F53/1000</f>
        <v>1.4632799999999999</v>
      </c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</row>
    <row r="54" spans="1:19" s="36" customFormat="1" ht="15" customHeight="1" x14ac:dyDescent="0.2">
      <c r="A54" s="149" t="s">
        <v>94</v>
      </c>
      <c r="B54" s="207">
        <v>138</v>
      </c>
      <c r="C54" s="202">
        <v>2</v>
      </c>
      <c r="D54" s="22"/>
      <c r="E54" s="7"/>
      <c r="F54" s="22">
        <v>16</v>
      </c>
      <c r="G54" s="22">
        <f t="shared" si="11"/>
        <v>3.2000000000000001E-2</v>
      </c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</row>
    <row r="55" spans="1:19" s="36" customFormat="1" ht="15" customHeight="1" x14ac:dyDescent="0.2">
      <c r="A55" s="87" t="s">
        <v>41</v>
      </c>
      <c r="B55" s="207">
        <v>138</v>
      </c>
      <c r="C55" s="200">
        <v>5</v>
      </c>
      <c r="D55" s="8">
        <f t="shared" ref="D55" si="12">B55*C55/1000</f>
        <v>0.69</v>
      </c>
      <c r="E55" s="6"/>
      <c r="F55" s="22">
        <v>450</v>
      </c>
      <c r="G55" s="22">
        <f t="shared" si="11"/>
        <v>2.25</v>
      </c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</row>
    <row r="56" spans="1:19" s="105" customFormat="1" ht="15" customHeight="1" x14ac:dyDescent="0.2">
      <c r="A56" s="169" t="s">
        <v>204</v>
      </c>
      <c r="B56" s="207">
        <v>138</v>
      </c>
      <c r="C56" s="104"/>
      <c r="D56" s="56"/>
      <c r="E56" s="171">
        <v>200</v>
      </c>
      <c r="F56" s="103"/>
      <c r="G56" s="104">
        <f>SUM(G57)</f>
        <v>10.4</v>
      </c>
      <c r="H56" s="104">
        <v>1</v>
      </c>
      <c r="I56" s="104"/>
      <c r="J56" s="104">
        <v>19.8</v>
      </c>
      <c r="K56" s="104">
        <v>85</v>
      </c>
      <c r="L56" s="114">
        <v>20</v>
      </c>
      <c r="M56" s="114"/>
      <c r="N56" s="114">
        <v>0.67</v>
      </c>
      <c r="O56" s="114">
        <v>52</v>
      </c>
      <c r="P56" s="114">
        <v>14</v>
      </c>
      <c r="Q56" s="114">
        <v>14</v>
      </c>
      <c r="R56" s="114">
        <v>3.2</v>
      </c>
      <c r="S56" s="104"/>
    </row>
    <row r="57" spans="1:19" s="105" customFormat="1" ht="15" customHeight="1" x14ac:dyDescent="0.2">
      <c r="A57" s="170" t="s">
        <v>204</v>
      </c>
      <c r="B57" s="207">
        <v>138</v>
      </c>
      <c r="C57" s="9">
        <v>200</v>
      </c>
      <c r="D57" s="8">
        <f t="shared" si="2"/>
        <v>27.6</v>
      </c>
      <c r="E57" s="8"/>
      <c r="F57" s="8">
        <v>52</v>
      </c>
      <c r="G57" s="8">
        <f>C57*F57/1000</f>
        <v>10.4</v>
      </c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</row>
    <row r="58" spans="1:19" s="105" customFormat="1" ht="15" customHeight="1" x14ac:dyDescent="0.2">
      <c r="A58" s="99" t="s">
        <v>158</v>
      </c>
      <c r="B58" s="207">
        <v>138</v>
      </c>
      <c r="C58" s="103"/>
      <c r="D58" s="5"/>
      <c r="E58" s="103">
        <v>30</v>
      </c>
      <c r="F58" s="103"/>
      <c r="G58" s="104">
        <f>SUM(G59)</f>
        <v>2.9817</v>
      </c>
      <c r="H58" s="104">
        <v>0.77</v>
      </c>
      <c r="I58" s="104">
        <v>6.07</v>
      </c>
      <c r="J58" s="104">
        <v>1.18</v>
      </c>
      <c r="K58" s="104">
        <v>219.6</v>
      </c>
      <c r="L58" s="104">
        <v>0.08</v>
      </c>
      <c r="M58" s="104"/>
      <c r="N58" s="104"/>
      <c r="O58" s="104">
        <v>1.5</v>
      </c>
      <c r="P58" s="104">
        <v>12</v>
      </c>
      <c r="Q58" s="104">
        <v>1.6</v>
      </c>
      <c r="R58" s="104">
        <v>10</v>
      </c>
      <c r="S58" s="104">
        <v>0.9</v>
      </c>
    </row>
    <row r="59" spans="1:19" s="105" customFormat="1" ht="15" customHeight="1" x14ac:dyDescent="0.2">
      <c r="A59" s="10" t="s">
        <v>158</v>
      </c>
      <c r="B59" s="207">
        <v>138</v>
      </c>
      <c r="C59" s="9">
        <v>30</v>
      </c>
      <c r="D59" s="6">
        <f t="shared" ref="D59" si="13">B59*C59/1000</f>
        <v>4.1399999999999997</v>
      </c>
      <c r="E59" s="6"/>
      <c r="F59" s="22">
        <v>99.39</v>
      </c>
      <c r="G59" s="22">
        <f>C59*F59/1000</f>
        <v>2.9817</v>
      </c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</row>
    <row r="60" spans="1:19" s="105" customFormat="1" ht="15" customHeight="1" x14ac:dyDescent="0.2">
      <c r="A60" s="99" t="s">
        <v>44</v>
      </c>
      <c r="B60" s="207">
        <v>138</v>
      </c>
      <c r="C60" s="101"/>
      <c r="D60" s="56"/>
      <c r="E60" s="103">
        <v>90</v>
      </c>
      <c r="F60" s="103"/>
      <c r="G60" s="104">
        <f>SUM(G61)</f>
        <v>3.69</v>
      </c>
      <c r="H60" s="35">
        <v>8.4600000000000009</v>
      </c>
      <c r="I60" s="35">
        <v>2.5099999999999998</v>
      </c>
      <c r="J60" s="35">
        <v>44.33</v>
      </c>
      <c r="K60" s="35">
        <v>186</v>
      </c>
      <c r="L60" s="114">
        <v>0.04</v>
      </c>
      <c r="M60" s="114"/>
      <c r="N60" s="114"/>
      <c r="O60" s="114">
        <v>0.36</v>
      </c>
      <c r="P60" s="114">
        <v>9.1999999999999993</v>
      </c>
      <c r="Q60" s="114">
        <v>42.4</v>
      </c>
      <c r="R60" s="114">
        <v>10</v>
      </c>
      <c r="S60" s="114">
        <v>1.24</v>
      </c>
    </row>
    <row r="61" spans="1:19" s="36" customFormat="1" ht="15" customHeight="1" x14ac:dyDescent="0.2">
      <c r="A61" s="10" t="s">
        <v>43</v>
      </c>
      <c r="B61" s="207">
        <v>138</v>
      </c>
      <c r="C61" s="9">
        <v>90</v>
      </c>
      <c r="D61" s="8">
        <f t="shared" si="2"/>
        <v>12.42</v>
      </c>
      <c r="E61" s="6"/>
      <c r="F61" s="8">
        <v>41</v>
      </c>
      <c r="G61" s="8">
        <f>C61*F61/1000</f>
        <v>3.69</v>
      </c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</row>
    <row r="62" spans="1:19" s="98" customFormat="1" ht="15" customHeight="1" x14ac:dyDescent="0.2">
      <c r="A62" s="28"/>
      <c r="B62" s="207">
        <v>138</v>
      </c>
      <c r="C62" s="68"/>
      <c r="D62" s="69"/>
      <c r="E62" s="31"/>
      <c r="F62" s="31"/>
      <c r="G62" s="31"/>
      <c r="H62" s="15">
        <f>SUM(H30:H61)</f>
        <v>22.39</v>
      </c>
      <c r="I62" s="15">
        <f>SUM(I30:I61)</f>
        <v>21.589999999999996</v>
      </c>
      <c r="J62" s="15">
        <f>SUM(J30:J61)</f>
        <v>91.4</v>
      </c>
      <c r="K62" s="15">
        <f>SUM(K30:K61)</f>
        <v>835.6</v>
      </c>
      <c r="L62" s="15">
        <f t="shared" ref="L62:S62" si="14">SUM(L30:L61)</f>
        <v>21.88</v>
      </c>
      <c r="M62" s="15">
        <f t="shared" si="14"/>
        <v>14.3</v>
      </c>
      <c r="N62" s="15">
        <f t="shared" si="14"/>
        <v>67.070000000000007</v>
      </c>
      <c r="O62" s="15">
        <f t="shared" si="14"/>
        <v>58.68</v>
      </c>
      <c r="P62" s="15">
        <f t="shared" si="14"/>
        <v>140.39999999999998</v>
      </c>
      <c r="Q62" s="15">
        <f t="shared" si="14"/>
        <v>363.52</v>
      </c>
      <c r="R62" s="15">
        <f t="shared" si="14"/>
        <v>133.35000000000002</v>
      </c>
      <c r="S62" s="15">
        <f t="shared" si="14"/>
        <v>5.0999999999999996</v>
      </c>
    </row>
    <row r="63" spans="1:19" ht="15" customHeight="1" x14ac:dyDescent="0.2">
      <c r="A63" s="145" t="s">
        <v>13</v>
      </c>
      <c r="B63" s="207">
        <v>138</v>
      </c>
      <c r="C63" s="174"/>
      <c r="D63" s="175"/>
      <c r="E63" s="141"/>
      <c r="F63" s="141"/>
      <c r="G63" s="141"/>
      <c r="H63" s="160"/>
      <c r="I63" s="160"/>
      <c r="J63" s="160"/>
      <c r="K63" s="161"/>
      <c r="L63" s="161"/>
      <c r="M63" s="161"/>
      <c r="N63" s="161"/>
      <c r="O63" s="161"/>
      <c r="P63" s="161"/>
      <c r="Q63" s="161"/>
      <c r="R63" s="161"/>
      <c r="S63" s="161"/>
    </row>
    <row r="64" spans="1:19" ht="15" customHeight="1" x14ac:dyDescent="0.2">
      <c r="A64" s="92" t="s">
        <v>101</v>
      </c>
      <c r="B64" s="207">
        <v>138</v>
      </c>
      <c r="C64" s="201"/>
      <c r="D64" s="5"/>
      <c r="E64" s="103">
        <v>250</v>
      </c>
      <c r="F64" s="103"/>
      <c r="G64" s="104">
        <f>SUM(G65)</f>
        <v>12.222000000000001</v>
      </c>
      <c r="H64" s="104">
        <v>0.72</v>
      </c>
      <c r="I64" s="104">
        <v>0.54</v>
      </c>
      <c r="J64" s="104">
        <v>14.7</v>
      </c>
      <c r="K64" s="104">
        <v>118</v>
      </c>
      <c r="L64" s="104" t="s">
        <v>252</v>
      </c>
      <c r="M64" s="104">
        <v>7.5</v>
      </c>
      <c r="N64" s="104"/>
      <c r="O64" s="104">
        <v>0.15</v>
      </c>
      <c r="P64" s="104">
        <v>28.8</v>
      </c>
      <c r="Q64" s="104">
        <v>18.8</v>
      </c>
      <c r="R64" s="104">
        <v>6.75</v>
      </c>
      <c r="S64" s="104">
        <v>1.65</v>
      </c>
    </row>
    <row r="65" spans="1:19" ht="15" customHeight="1" x14ac:dyDescent="0.2">
      <c r="A65" s="87" t="s">
        <v>99</v>
      </c>
      <c r="B65" s="207">
        <v>138</v>
      </c>
      <c r="C65" s="200">
        <v>180</v>
      </c>
      <c r="D65" s="8">
        <f t="shared" ref="D65" si="15">B65*C65/1000</f>
        <v>24.84</v>
      </c>
      <c r="E65" s="6"/>
      <c r="F65" s="8">
        <v>67.900000000000006</v>
      </c>
      <c r="G65" s="8">
        <f>C65*F65/1000</f>
        <v>12.222000000000001</v>
      </c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</row>
    <row r="66" spans="1:19" ht="15" customHeight="1" x14ac:dyDescent="0.2">
      <c r="A66" s="99" t="s">
        <v>89</v>
      </c>
      <c r="B66" s="207">
        <v>138</v>
      </c>
      <c r="C66" s="110"/>
      <c r="D66" s="104"/>
      <c r="E66" s="103">
        <v>200</v>
      </c>
      <c r="F66" s="103"/>
      <c r="G66" s="104">
        <f>SUM(G67)</f>
        <v>12.86467</v>
      </c>
      <c r="H66" s="104">
        <v>1.53</v>
      </c>
      <c r="I66" s="104">
        <v>0.34</v>
      </c>
      <c r="J66" s="104">
        <v>13.77</v>
      </c>
      <c r="K66" s="104">
        <v>61.2</v>
      </c>
      <c r="L66" s="97">
        <v>0.08</v>
      </c>
      <c r="M66" s="97">
        <v>2.6</v>
      </c>
      <c r="N66" s="97">
        <v>40</v>
      </c>
      <c r="O66" s="97"/>
      <c r="P66" s="97">
        <v>240</v>
      </c>
      <c r="Q66" s="97">
        <v>180</v>
      </c>
      <c r="R66" s="97">
        <v>28</v>
      </c>
      <c r="S66" s="97">
        <v>0.2</v>
      </c>
    </row>
    <row r="67" spans="1:19" ht="15" customHeight="1" x14ac:dyDescent="0.2">
      <c r="A67" s="10" t="s">
        <v>90</v>
      </c>
      <c r="B67" s="207">
        <v>138</v>
      </c>
      <c r="C67" s="9">
        <v>211</v>
      </c>
      <c r="D67" s="8">
        <f t="shared" ref="D67" si="16">B67*C67/1000</f>
        <v>29.117999999999999</v>
      </c>
      <c r="E67" s="6"/>
      <c r="F67" s="22">
        <v>60.97</v>
      </c>
      <c r="G67" s="22">
        <f>C67*F67/1000</f>
        <v>12.86467</v>
      </c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</row>
    <row r="68" spans="1:19" x14ac:dyDescent="0.2">
      <c r="A68" s="28"/>
      <c r="B68" s="164"/>
      <c r="C68" s="68"/>
      <c r="D68" s="69"/>
      <c r="E68" s="31"/>
      <c r="F68" s="31"/>
      <c r="G68" s="31"/>
      <c r="H68" s="15">
        <f>SUM(H64:H66)</f>
        <v>2.25</v>
      </c>
      <c r="I68" s="15">
        <f t="shared" ref="I68:S68" si="17">SUM(I64:I66)</f>
        <v>0.88000000000000012</v>
      </c>
      <c r="J68" s="15">
        <f t="shared" si="17"/>
        <v>28.47</v>
      </c>
      <c r="K68" s="15">
        <f t="shared" si="17"/>
        <v>179.2</v>
      </c>
      <c r="L68" s="15">
        <f t="shared" si="17"/>
        <v>0.08</v>
      </c>
      <c r="M68" s="15">
        <f t="shared" si="17"/>
        <v>10.1</v>
      </c>
      <c r="N68" s="15">
        <f t="shared" si="17"/>
        <v>40</v>
      </c>
      <c r="O68" s="15">
        <f t="shared" si="17"/>
        <v>0.15</v>
      </c>
      <c r="P68" s="15">
        <f t="shared" si="17"/>
        <v>268.8</v>
      </c>
      <c r="Q68" s="15">
        <f t="shared" si="17"/>
        <v>198.8</v>
      </c>
      <c r="R68" s="15">
        <f t="shared" si="17"/>
        <v>34.75</v>
      </c>
      <c r="S68" s="15">
        <f t="shared" si="17"/>
        <v>1.8499999999999999</v>
      </c>
    </row>
    <row r="69" spans="1:19" x14ac:dyDescent="0.2">
      <c r="A69" s="58"/>
      <c r="B69" s="58"/>
      <c r="C69" s="58"/>
      <c r="D69" s="58"/>
      <c r="E69" s="58"/>
      <c r="F69" s="59" t="s">
        <v>47</v>
      </c>
      <c r="G69" s="50">
        <f>E71*E72</f>
        <v>15088.754400000002</v>
      </c>
      <c r="H69" s="155">
        <f>H21+H62+H68</f>
        <v>47.31</v>
      </c>
      <c r="I69" s="155">
        <f>I21+I62+I68</f>
        <v>34.24</v>
      </c>
      <c r="J69" s="155">
        <f>J21+J62+J68</f>
        <v>214.14000000000001</v>
      </c>
      <c r="K69" s="155">
        <f>K21+K62+K68</f>
        <v>1760.0000000000002</v>
      </c>
      <c r="L69" s="155">
        <f t="shared" ref="L69:S69" si="18">L21+L62+L68</f>
        <v>22.199999999999996</v>
      </c>
      <c r="M69" s="155">
        <f t="shared" si="18"/>
        <v>25.87</v>
      </c>
      <c r="N69" s="155">
        <f t="shared" si="18"/>
        <v>112.07000000000001</v>
      </c>
      <c r="O69" s="155">
        <f t="shared" si="18"/>
        <v>61.99</v>
      </c>
      <c r="P69" s="155">
        <f t="shared" si="18"/>
        <v>677.68000000000006</v>
      </c>
      <c r="Q69" s="155">
        <f t="shared" si="18"/>
        <v>854.08999999999992</v>
      </c>
      <c r="R69" s="155">
        <f t="shared" si="18"/>
        <v>249.03000000000003</v>
      </c>
      <c r="S69" s="155">
        <f t="shared" si="18"/>
        <v>12.15</v>
      </c>
    </row>
    <row r="71" spans="1:19" x14ac:dyDescent="0.2">
      <c r="A71" s="2" t="s">
        <v>48</v>
      </c>
      <c r="E71" s="177">
        <v>138</v>
      </c>
      <c r="F71" s="2" t="s">
        <v>49</v>
      </c>
    </row>
    <row r="72" spans="1:19" ht="15" customHeight="1" x14ac:dyDescent="0.2">
      <c r="A72" s="2" t="s">
        <v>50</v>
      </c>
      <c r="E72" s="176">
        <f>SUM(G9+G15+G19+G23+G30+G41+G51+G56+G60+G64+G66)</f>
        <v>109.33880000000001</v>
      </c>
      <c r="F72" s="2" t="s">
        <v>51</v>
      </c>
    </row>
    <row r="74" spans="1:19" x14ac:dyDescent="0.2">
      <c r="A74" s="2" t="s">
        <v>271</v>
      </c>
      <c r="B74" s="3" t="s">
        <v>272</v>
      </c>
      <c r="E74" s="2" t="s">
        <v>52</v>
      </c>
      <c r="H74" s="3"/>
      <c r="I74" s="2" t="s">
        <v>53</v>
      </c>
    </row>
  </sheetData>
  <mergeCells count="6">
    <mergeCell ref="H5:K5"/>
    <mergeCell ref="A1:B1"/>
    <mergeCell ref="A2:B2"/>
    <mergeCell ref="A3:B3"/>
    <mergeCell ref="A4:B4"/>
    <mergeCell ref="C4:G5"/>
  </mergeCells>
  <pageMargins left="0.78740157480314965" right="0.39370078740157483" top="0.39370078740157483" bottom="0.39370078740157483" header="0.31496062992125984" footer="0.31496062992125984"/>
  <pageSetup paperSize="9" scale="46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1"/>
  <sheetViews>
    <sheetView view="pageBreakPreview" topLeftCell="A28" zoomScale="86" zoomScaleNormal="115" zoomScaleSheetLayoutView="86" workbookViewId="0">
      <selection activeCell="F70" sqref="F70"/>
    </sheetView>
  </sheetViews>
  <sheetFormatPr defaultColWidth="8.85546875" defaultRowHeight="12.75" x14ac:dyDescent="0.2"/>
  <cols>
    <col min="1" max="1" width="19.140625" style="2" bestFit="1" customWidth="1"/>
    <col min="2" max="2" width="10" style="2" customWidth="1"/>
    <col min="3" max="6" width="9.7109375" style="2" customWidth="1"/>
    <col min="7" max="7" width="12.85546875" style="2" customWidth="1"/>
    <col min="8" max="11" width="9.7109375" style="2" customWidth="1"/>
    <col min="12" max="12" width="8.85546875" style="2"/>
    <col min="13" max="13" width="10.42578125" style="2" bestFit="1" customWidth="1"/>
    <col min="14" max="16384" width="8.85546875" style="2"/>
  </cols>
  <sheetData>
    <row r="1" spans="1:19" x14ac:dyDescent="0.2">
      <c r="A1" s="276" t="s">
        <v>147</v>
      </c>
      <c r="B1" s="276"/>
    </row>
    <row r="2" spans="1:19" x14ac:dyDescent="0.2">
      <c r="A2" s="271" t="s">
        <v>14</v>
      </c>
      <c r="B2" s="271"/>
    </row>
    <row r="3" spans="1:19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7" t="s">
        <v>18</v>
      </c>
      <c r="D4" s="277"/>
      <c r="E4" s="277"/>
      <c r="F4" s="277"/>
      <c r="G4" s="277"/>
      <c r="H4" s="58"/>
      <c r="I4" s="58"/>
    </row>
    <row r="5" spans="1:19" ht="19.5" x14ac:dyDescent="0.25">
      <c r="C5" s="277"/>
      <c r="D5" s="277"/>
      <c r="E5" s="277"/>
      <c r="F5" s="277"/>
      <c r="G5" s="277"/>
      <c r="H5" s="275" t="s">
        <v>84</v>
      </c>
      <c r="I5" s="275"/>
      <c r="J5" s="275"/>
      <c r="K5" s="275"/>
    </row>
    <row r="6" spans="1:19" x14ac:dyDescent="0.2">
      <c r="E6" s="214" t="s">
        <v>216</v>
      </c>
    </row>
    <row r="7" spans="1:19" s="1" customFormat="1" ht="43.9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s="138" customFormat="1" ht="15" customHeight="1" x14ac:dyDescent="0.25">
      <c r="A8" s="134" t="s">
        <v>11</v>
      </c>
      <c r="B8" s="135">
        <v>99</v>
      </c>
      <c r="C8" s="136"/>
      <c r="D8" s="136"/>
      <c r="E8" s="136"/>
      <c r="F8" s="136"/>
      <c r="G8" s="136"/>
      <c r="H8" s="136"/>
      <c r="I8" s="136"/>
      <c r="J8" s="136"/>
      <c r="K8" s="137"/>
      <c r="L8" s="137"/>
      <c r="M8" s="137"/>
      <c r="N8" s="137"/>
      <c r="O8" s="137"/>
      <c r="P8" s="137"/>
      <c r="Q8" s="137"/>
      <c r="R8" s="137"/>
      <c r="S8" s="137"/>
    </row>
    <row r="9" spans="1:19" s="105" customFormat="1" ht="30" customHeight="1" x14ac:dyDescent="0.25">
      <c r="A9" s="119" t="s">
        <v>185</v>
      </c>
      <c r="B9" s="112">
        <v>99</v>
      </c>
      <c r="C9" s="115"/>
      <c r="D9" s="116"/>
      <c r="E9" s="116" t="s">
        <v>163</v>
      </c>
      <c r="F9" s="116"/>
      <c r="G9" s="114">
        <f>SUM(G10:G14)</f>
        <v>12.929000000000002</v>
      </c>
      <c r="H9" s="114">
        <v>7.32</v>
      </c>
      <c r="I9" s="114">
        <v>5.92</v>
      </c>
      <c r="J9" s="114">
        <v>37.5</v>
      </c>
      <c r="K9" s="114">
        <v>227</v>
      </c>
      <c r="L9" s="114">
        <v>0.19</v>
      </c>
      <c r="M9" s="114"/>
      <c r="N9" s="114">
        <v>5</v>
      </c>
      <c r="O9" s="114">
        <v>2.9</v>
      </c>
      <c r="P9" s="114">
        <v>138.1</v>
      </c>
      <c r="Q9" s="114">
        <v>184.37</v>
      </c>
      <c r="R9" s="114">
        <v>45</v>
      </c>
      <c r="S9" s="114">
        <v>2.58</v>
      </c>
    </row>
    <row r="10" spans="1:19" ht="15" customHeight="1" x14ac:dyDescent="0.2">
      <c r="A10" s="61" t="s">
        <v>164</v>
      </c>
      <c r="B10" s="112">
        <v>99</v>
      </c>
      <c r="C10" s="196">
        <v>50</v>
      </c>
      <c r="D10" s="71">
        <f>B10*C10/1000</f>
        <v>4.95</v>
      </c>
      <c r="E10" s="74"/>
      <c r="F10" s="22">
        <v>40</v>
      </c>
      <c r="G10" s="22">
        <f>C10*F10/1000</f>
        <v>2</v>
      </c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</row>
    <row r="11" spans="1:19" s="36" customFormat="1" ht="15" customHeight="1" x14ac:dyDescent="0.2">
      <c r="A11" s="61" t="s">
        <v>59</v>
      </c>
      <c r="B11" s="112">
        <v>99</v>
      </c>
      <c r="C11" s="196">
        <v>100</v>
      </c>
      <c r="D11" s="71">
        <f t="shared" ref="D11:D14" si="0">B11*C11/1000</f>
        <v>9.9</v>
      </c>
      <c r="E11" s="74"/>
      <c r="F11" s="22">
        <v>60.97</v>
      </c>
      <c r="G11" s="22">
        <f t="shared" ref="G11:G14" si="1">C11*F11/1000</f>
        <v>6.0970000000000004</v>
      </c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</row>
    <row r="12" spans="1:19" ht="15" customHeight="1" x14ac:dyDescent="0.2">
      <c r="A12" s="61" t="s">
        <v>41</v>
      </c>
      <c r="B12" s="112">
        <v>99</v>
      </c>
      <c r="C12" s="196">
        <v>10</v>
      </c>
      <c r="D12" s="71">
        <f t="shared" si="0"/>
        <v>0.99</v>
      </c>
      <c r="E12" s="74"/>
      <c r="F12" s="22">
        <v>450</v>
      </c>
      <c r="G12" s="22">
        <f t="shared" si="1"/>
        <v>4.5</v>
      </c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</row>
    <row r="13" spans="1:19" ht="15" customHeight="1" x14ac:dyDescent="0.2">
      <c r="A13" s="61" t="s">
        <v>22</v>
      </c>
      <c r="B13" s="112">
        <v>99</v>
      </c>
      <c r="C13" s="196">
        <v>6</v>
      </c>
      <c r="D13" s="71">
        <f t="shared" si="0"/>
        <v>0.59399999999999997</v>
      </c>
      <c r="E13" s="74"/>
      <c r="F13" s="22">
        <v>50</v>
      </c>
      <c r="G13" s="22">
        <f t="shared" si="1"/>
        <v>0.3</v>
      </c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</row>
    <row r="14" spans="1:19" ht="15" customHeight="1" x14ac:dyDescent="0.2">
      <c r="A14" s="63" t="s">
        <v>19</v>
      </c>
      <c r="B14" s="112">
        <v>99</v>
      </c>
      <c r="C14" s="197">
        <v>2</v>
      </c>
      <c r="D14" s="72">
        <f t="shared" si="0"/>
        <v>0.19800000000000001</v>
      </c>
      <c r="E14" s="79"/>
      <c r="F14" s="22">
        <v>16</v>
      </c>
      <c r="G14" s="22">
        <f t="shared" si="1"/>
        <v>3.2000000000000001E-2</v>
      </c>
      <c r="H14" s="72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</row>
    <row r="15" spans="1:19" s="105" customFormat="1" ht="30.75" customHeight="1" x14ac:dyDescent="0.2">
      <c r="A15" s="92" t="s">
        <v>95</v>
      </c>
      <c r="B15" s="112">
        <v>99</v>
      </c>
      <c r="C15" s="204"/>
      <c r="D15" s="5"/>
      <c r="E15" s="103">
        <v>200</v>
      </c>
      <c r="F15" s="103"/>
      <c r="G15" s="104">
        <f>SUM(G16:G18)</f>
        <v>7.6770000000000005</v>
      </c>
      <c r="H15" s="104">
        <v>3.17</v>
      </c>
      <c r="I15" s="104">
        <v>2.68</v>
      </c>
      <c r="J15" s="104">
        <v>28.27</v>
      </c>
      <c r="K15" s="104">
        <v>155.19999999999999</v>
      </c>
      <c r="L15" s="104">
        <v>0.03</v>
      </c>
      <c r="M15" s="104">
        <v>1.47</v>
      </c>
      <c r="N15" s="104"/>
      <c r="O15" s="104"/>
      <c r="P15" s="104">
        <v>125.78</v>
      </c>
      <c r="Q15" s="104">
        <v>90</v>
      </c>
      <c r="R15" s="104">
        <v>29.33</v>
      </c>
      <c r="S15" s="104">
        <v>2.4</v>
      </c>
    </row>
    <row r="16" spans="1:19" s="36" customFormat="1" ht="15" customHeight="1" x14ac:dyDescent="0.2">
      <c r="A16" s="149" t="s">
        <v>100</v>
      </c>
      <c r="B16" s="112">
        <v>99</v>
      </c>
      <c r="C16" s="202">
        <v>5</v>
      </c>
      <c r="D16" s="7">
        <f t="shared" ref="D16:D61" si="2">B16*C16/1000</f>
        <v>0.495</v>
      </c>
      <c r="E16" s="7"/>
      <c r="F16" s="22">
        <v>116</v>
      </c>
      <c r="G16" s="22">
        <f>C16*F16/1000</f>
        <v>0.57999999999999996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</row>
    <row r="17" spans="1:19" ht="15" customHeight="1" x14ac:dyDescent="0.2">
      <c r="A17" s="149" t="s">
        <v>59</v>
      </c>
      <c r="B17" s="112">
        <v>99</v>
      </c>
      <c r="C17" s="202">
        <v>100</v>
      </c>
      <c r="D17" s="7">
        <f t="shared" si="2"/>
        <v>9.9</v>
      </c>
      <c r="E17" s="7"/>
      <c r="F17" s="22">
        <v>60.97</v>
      </c>
      <c r="G17" s="22">
        <f t="shared" ref="G17:G18" si="3">C17*F17/1000</f>
        <v>6.0970000000000004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</row>
    <row r="18" spans="1:19" s="105" customFormat="1" ht="15" customHeight="1" x14ac:dyDescent="0.2">
      <c r="A18" s="87" t="s">
        <v>22</v>
      </c>
      <c r="B18" s="112">
        <v>99</v>
      </c>
      <c r="C18" s="200">
        <v>20</v>
      </c>
      <c r="D18" s="6">
        <f t="shared" si="2"/>
        <v>1.98</v>
      </c>
      <c r="E18" s="6"/>
      <c r="F18" s="8">
        <v>50</v>
      </c>
      <c r="G18" s="22">
        <f t="shared" si="3"/>
        <v>1</v>
      </c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</row>
    <row r="19" spans="1:19" s="105" customFormat="1" ht="15" customHeight="1" x14ac:dyDescent="0.2">
      <c r="A19" s="99" t="s">
        <v>143</v>
      </c>
      <c r="B19" s="112">
        <v>99</v>
      </c>
      <c r="C19" s="110"/>
      <c r="D19" s="5"/>
      <c r="E19" s="103">
        <v>100</v>
      </c>
      <c r="F19" s="103"/>
      <c r="G19" s="104">
        <f>SUM(G20)</f>
        <v>6.15</v>
      </c>
      <c r="H19" s="103">
        <v>12.18</v>
      </c>
      <c r="I19" s="103">
        <v>3.17</v>
      </c>
      <c r="J19" s="103">
        <v>28.5</v>
      </c>
      <c r="K19" s="104">
        <v>233.8</v>
      </c>
      <c r="L19" s="104">
        <v>0.02</v>
      </c>
      <c r="M19" s="104"/>
      <c r="N19" s="104"/>
      <c r="O19" s="104">
        <v>0.26</v>
      </c>
      <c r="P19" s="104">
        <v>4.5999999999999996</v>
      </c>
      <c r="Q19" s="104">
        <v>17.399999999999999</v>
      </c>
      <c r="R19" s="104">
        <v>6.6</v>
      </c>
      <c r="S19" s="104">
        <v>0.22</v>
      </c>
    </row>
    <row r="20" spans="1:19" s="105" customFormat="1" ht="15" customHeight="1" x14ac:dyDescent="0.2">
      <c r="A20" s="10" t="s">
        <v>143</v>
      </c>
      <c r="B20" s="112">
        <v>99</v>
      </c>
      <c r="C20" s="9">
        <v>150</v>
      </c>
      <c r="D20" s="6">
        <f t="shared" si="2"/>
        <v>14.85</v>
      </c>
      <c r="E20" s="6"/>
      <c r="F20" s="8">
        <v>41</v>
      </c>
      <c r="G20" s="8">
        <f>C20*F20/1000</f>
        <v>6.15</v>
      </c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</row>
    <row r="21" spans="1:19" ht="15" customHeight="1" x14ac:dyDescent="0.2">
      <c r="A21" s="163"/>
      <c r="B21" s="164"/>
      <c r="C21" s="165"/>
      <c r="D21" s="166"/>
      <c r="E21" s="167"/>
      <c r="F21" s="167"/>
      <c r="G21" s="167"/>
      <c r="H21" s="23">
        <f>SUM(H9:H20)</f>
        <v>22.67</v>
      </c>
      <c r="I21" s="23">
        <f>SUM(I9:I20)</f>
        <v>11.77</v>
      </c>
      <c r="J21" s="23">
        <f>SUM(J9:J20)</f>
        <v>94.27</v>
      </c>
      <c r="K21" s="23">
        <f>SUM(K9:K20)</f>
        <v>616</v>
      </c>
      <c r="L21" s="23">
        <f t="shared" ref="L21:S21" si="4">SUM(L9:L20)</f>
        <v>0.24</v>
      </c>
      <c r="M21" s="23">
        <f t="shared" si="4"/>
        <v>1.47</v>
      </c>
      <c r="N21" s="23">
        <f t="shared" si="4"/>
        <v>5</v>
      </c>
      <c r="O21" s="23">
        <f t="shared" si="4"/>
        <v>3.16</v>
      </c>
      <c r="P21" s="23">
        <f t="shared" si="4"/>
        <v>268.48</v>
      </c>
      <c r="Q21" s="23">
        <f t="shared" si="4"/>
        <v>291.77</v>
      </c>
      <c r="R21" s="23">
        <f t="shared" si="4"/>
        <v>80.929999999999993</v>
      </c>
      <c r="S21" s="23">
        <f t="shared" si="4"/>
        <v>5.2</v>
      </c>
    </row>
    <row r="22" spans="1:19" s="126" customFormat="1" ht="15" customHeight="1" x14ac:dyDescent="0.2">
      <c r="A22" s="143" t="s">
        <v>12</v>
      </c>
      <c r="B22" s="139">
        <v>99</v>
      </c>
      <c r="C22" s="151"/>
      <c r="D22" s="152"/>
      <c r="E22" s="144"/>
      <c r="F22" s="144"/>
      <c r="G22" s="144"/>
      <c r="H22" s="153"/>
      <c r="I22" s="153"/>
      <c r="J22" s="153"/>
      <c r="K22" s="154"/>
      <c r="L22" s="154"/>
      <c r="M22" s="154"/>
      <c r="N22" s="154"/>
      <c r="O22" s="154"/>
      <c r="P22" s="154"/>
      <c r="Q22" s="154"/>
      <c r="R22" s="154"/>
      <c r="S22" s="154"/>
    </row>
    <row r="23" spans="1:19" s="126" customFormat="1" ht="51" customHeight="1" x14ac:dyDescent="0.2">
      <c r="A23" s="99" t="s">
        <v>191</v>
      </c>
      <c r="B23" s="207">
        <v>99</v>
      </c>
      <c r="C23" s="103"/>
      <c r="D23" s="8"/>
      <c r="E23" s="103">
        <v>75</v>
      </c>
      <c r="F23" s="103"/>
      <c r="G23" s="114">
        <f>SUM(G24:G29)</f>
        <v>7.3005000000000004</v>
      </c>
      <c r="H23" s="103">
        <v>1.48</v>
      </c>
      <c r="I23" s="103">
        <v>3.93</v>
      </c>
      <c r="J23" s="103">
        <v>7.33</v>
      </c>
      <c r="K23" s="103">
        <v>70.650000000000006</v>
      </c>
      <c r="L23" s="103">
        <v>0.02</v>
      </c>
      <c r="M23" s="103">
        <v>24.43</v>
      </c>
      <c r="N23" s="103"/>
      <c r="O23" s="103">
        <v>2.31</v>
      </c>
      <c r="P23" s="103">
        <v>25.11</v>
      </c>
      <c r="Q23" s="103">
        <v>22</v>
      </c>
      <c r="R23" s="103">
        <v>16</v>
      </c>
      <c r="S23" s="103">
        <v>0.52</v>
      </c>
    </row>
    <row r="24" spans="1:19" s="126" customFormat="1" ht="15" customHeight="1" x14ac:dyDescent="0.2">
      <c r="A24" s="11" t="s">
        <v>92</v>
      </c>
      <c r="B24" s="207">
        <v>99</v>
      </c>
      <c r="C24" s="12">
        <v>42</v>
      </c>
      <c r="D24" s="8">
        <f t="shared" ref="D24:D29" si="5">B24*C24/1000</f>
        <v>4.1580000000000004</v>
      </c>
      <c r="E24" s="7"/>
      <c r="F24" s="22">
        <v>18.3</v>
      </c>
      <c r="G24" s="22">
        <f>C24*F24/1000</f>
        <v>0.76860000000000006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</row>
    <row r="25" spans="1:19" s="126" customFormat="1" ht="15" customHeight="1" x14ac:dyDescent="0.2">
      <c r="A25" s="11" t="s">
        <v>99</v>
      </c>
      <c r="B25" s="207">
        <v>99</v>
      </c>
      <c r="C25" s="12">
        <v>27</v>
      </c>
      <c r="D25" s="8">
        <f t="shared" si="5"/>
        <v>2.673</v>
      </c>
      <c r="E25" s="7"/>
      <c r="F25" s="22">
        <v>67.900000000000006</v>
      </c>
      <c r="G25" s="22">
        <f t="shared" ref="G25:G26" si="6">C25*F25/1000</f>
        <v>1.8333000000000002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</row>
    <row r="26" spans="1:19" s="126" customFormat="1" ht="15" customHeight="1" x14ac:dyDescent="0.2">
      <c r="A26" s="11" t="s">
        <v>28</v>
      </c>
      <c r="B26" s="207">
        <v>99</v>
      </c>
      <c r="C26" s="12">
        <v>14</v>
      </c>
      <c r="D26" s="8">
        <f t="shared" si="5"/>
        <v>1.3859999999999999</v>
      </c>
      <c r="E26" s="7"/>
      <c r="F26" s="22">
        <v>22.4</v>
      </c>
      <c r="G26" s="22">
        <f t="shared" si="6"/>
        <v>0.31359999999999999</v>
      </c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</row>
    <row r="27" spans="1:19" s="126" customFormat="1" ht="15" customHeight="1" x14ac:dyDescent="0.2">
      <c r="A27" s="11" t="s">
        <v>36</v>
      </c>
      <c r="B27" s="207">
        <v>99</v>
      </c>
      <c r="C27" s="12">
        <v>6</v>
      </c>
      <c r="D27" s="8">
        <f t="shared" si="5"/>
        <v>0.59399999999999997</v>
      </c>
      <c r="E27" s="7"/>
      <c r="F27" s="22">
        <v>24</v>
      </c>
      <c r="G27" s="22">
        <f>C27*F27/40</f>
        <v>3.6</v>
      </c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</row>
    <row r="28" spans="1:19" s="126" customFormat="1" ht="15" customHeight="1" x14ac:dyDescent="0.2">
      <c r="A28" s="11" t="s">
        <v>25</v>
      </c>
      <c r="B28" s="207">
        <v>99</v>
      </c>
      <c r="C28" s="12">
        <v>5</v>
      </c>
      <c r="D28" s="8">
        <f t="shared" si="5"/>
        <v>0.495</v>
      </c>
      <c r="E28" s="7"/>
      <c r="F28" s="22">
        <v>117</v>
      </c>
      <c r="G28" s="22">
        <f t="shared" ref="G28:G29" si="7">C28*F28/1000</f>
        <v>0.58499999999999996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</row>
    <row r="29" spans="1:19" s="126" customFormat="1" ht="15" customHeight="1" x14ac:dyDescent="0.2">
      <c r="A29" s="10" t="s">
        <v>22</v>
      </c>
      <c r="B29" s="207">
        <v>99</v>
      </c>
      <c r="C29" s="9">
        <v>4</v>
      </c>
      <c r="D29" s="8">
        <f t="shared" si="5"/>
        <v>0.39600000000000002</v>
      </c>
      <c r="E29" s="6"/>
      <c r="F29" s="22">
        <v>50</v>
      </c>
      <c r="G29" s="22">
        <f t="shared" si="7"/>
        <v>0.2</v>
      </c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</row>
    <row r="30" spans="1:19" s="105" customFormat="1" ht="38.25" x14ac:dyDescent="0.2">
      <c r="A30" s="92" t="s">
        <v>140</v>
      </c>
      <c r="B30" s="207">
        <v>99</v>
      </c>
      <c r="C30" s="201"/>
      <c r="D30" s="5"/>
      <c r="E30" s="103" t="s">
        <v>63</v>
      </c>
      <c r="F30" s="103"/>
      <c r="G30" s="104">
        <f>SUM(G31:G40)</f>
        <v>11.853149999999999</v>
      </c>
      <c r="H30" s="104">
        <v>2.02</v>
      </c>
      <c r="I30" s="104">
        <v>5.09</v>
      </c>
      <c r="J30" s="104">
        <v>2.4900000000000002</v>
      </c>
      <c r="K30" s="104">
        <v>107</v>
      </c>
      <c r="L30" s="104">
        <v>0.1</v>
      </c>
      <c r="M30" s="104">
        <v>7.5</v>
      </c>
      <c r="N30" s="104"/>
      <c r="O30" s="104">
        <v>2.4</v>
      </c>
      <c r="P30" s="104">
        <v>29.15</v>
      </c>
      <c r="Q30" s="104">
        <v>56.73</v>
      </c>
      <c r="R30" s="104">
        <v>31.75</v>
      </c>
      <c r="S30" s="104">
        <v>1</v>
      </c>
    </row>
    <row r="31" spans="1:19" s="105" customFormat="1" ht="15" customHeight="1" x14ac:dyDescent="0.2">
      <c r="A31" s="149" t="s">
        <v>96</v>
      </c>
      <c r="B31" s="207">
        <v>99</v>
      </c>
      <c r="C31" s="202">
        <v>5</v>
      </c>
      <c r="D31" s="22">
        <f t="shared" si="2"/>
        <v>0.495</v>
      </c>
      <c r="E31" s="7"/>
      <c r="F31" s="22">
        <v>32</v>
      </c>
      <c r="G31" s="22">
        <f>C31*F31/1000</f>
        <v>0.16</v>
      </c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</row>
    <row r="32" spans="1:19" ht="15" customHeight="1" x14ac:dyDescent="0.2">
      <c r="A32" s="149" t="s">
        <v>27</v>
      </c>
      <c r="B32" s="207">
        <v>99</v>
      </c>
      <c r="C32" s="202">
        <v>100</v>
      </c>
      <c r="D32" s="22">
        <f t="shared" si="2"/>
        <v>9.9</v>
      </c>
      <c r="E32" s="7"/>
      <c r="F32" s="22">
        <v>16.899999999999999</v>
      </c>
      <c r="G32" s="22">
        <f t="shared" ref="G32:G40" si="8">C32*F32/1000</f>
        <v>1.6899999999999997</v>
      </c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</row>
    <row r="33" spans="1:19" ht="15" customHeight="1" x14ac:dyDescent="0.2">
      <c r="A33" s="149" t="s">
        <v>36</v>
      </c>
      <c r="B33" s="207">
        <v>99</v>
      </c>
      <c r="C33" s="202">
        <v>6</v>
      </c>
      <c r="D33" s="22">
        <f t="shared" si="2"/>
        <v>0.59399999999999997</v>
      </c>
      <c r="E33" s="7"/>
      <c r="F33" s="22">
        <v>24</v>
      </c>
      <c r="G33" s="22">
        <f t="shared" si="8"/>
        <v>0.14399999999999999</v>
      </c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</row>
    <row r="34" spans="1:19" s="126" customFormat="1" ht="15" customHeight="1" x14ac:dyDescent="0.2">
      <c r="A34" s="149" t="s">
        <v>137</v>
      </c>
      <c r="B34" s="207">
        <v>99</v>
      </c>
      <c r="C34" s="202">
        <v>46</v>
      </c>
      <c r="D34" s="22">
        <f t="shared" si="2"/>
        <v>4.5540000000000003</v>
      </c>
      <c r="E34" s="7"/>
      <c r="F34" s="22">
        <v>163</v>
      </c>
      <c r="G34" s="22">
        <f t="shared" si="8"/>
        <v>7.4980000000000002</v>
      </c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</row>
    <row r="35" spans="1:19" s="105" customFormat="1" ht="15" customHeight="1" x14ac:dyDescent="0.2">
      <c r="A35" s="149" t="s">
        <v>24</v>
      </c>
      <c r="B35" s="207">
        <v>99</v>
      </c>
      <c r="C35" s="202">
        <v>2</v>
      </c>
      <c r="D35" s="22">
        <f t="shared" si="2"/>
        <v>0.19800000000000001</v>
      </c>
      <c r="E35" s="7"/>
      <c r="F35" s="22"/>
      <c r="G35" s="22">
        <f t="shared" si="8"/>
        <v>0</v>
      </c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</row>
    <row r="36" spans="1:19" ht="15" customHeight="1" x14ac:dyDescent="0.2">
      <c r="A36" s="149" t="s">
        <v>28</v>
      </c>
      <c r="B36" s="207">
        <v>99</v>
      </c>
      <c r="C36" s="202">
        <v>13</v>
      </c>
      <c r="D36" s="22">
        <f t="shared" si="2"/>
        <v>1.2869999999999999</v>
      </c>
      <c r="E36" s="7"/>
      <c r="F36" s="22">
        <v>22.4</v>
      </c>
      <c r="G36" s="22">
        <f t="shared" si="8"/>
        <v>0.29120000000000001</v>
      </c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</row>
    <row r="37" spans="1:19" ht="15" customHeight="1" x14ac:dyDescent="0.2">
      <c r="A37" s="149" t="s">
        <v>31</v>
      </c>
      <c r="B37" s="207">
        <v>99</v>
      </c>
      <c r="C37" s="202">
        <v>5</v>
      </c>
      <c r="D37" s="22">
        <f t="shared" si="2"/>
        <v>0.495</v>
      </c>
      <c r="E37" s="7"/>
      <c r="F37" s="22">
        <v>190.09</v>
      </c>
      <c r="G37" s="22">
        <f t="shared" si="8"/>
        <v>0.95045000000000002</v>
      </c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</row>
    <row r="38" spans="1:19" s="36" customFormat="1" ht="15" customHeight="1" x14ac:dyDescent="0.2">
      <c r="A38" s="149" t="s">
        <v>109</v>
      </c>
      <c r="B38" s="207">
        <v>99</v>
      </c>
      <c r="C38" s="202">
        <v>15</v>
      </c>
      <c r="D38" s="22">
        <f t="shared" si="2"/>
        <v>1.4850000000000001</v>
      </c>
      <c r="E38" s="7"/>
      <c r="F38" s="22">
        <v>33.5</v>
      </c>
      <c r="G38" s="22">
        <f t="shared" si="8"/>
        <v>0.50249999999999995</v>
      </c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</row>
    <row r="39" spans="1:19" ht="15" customHeight="1" x14ac:dyDescent="0.2">
      <c r="A39" s="149" t="s">
        <v>19</v>
      </c>
      <c r="B39" s="207">
        <v>99</v>
      </c>
      <c r="C39" s="202">
        <v>2</v>
      </c>
      <c r="D39" s="22">
        <f t="shared" si="2"/>
        <v>0.19800000000000001</v>
      </c>
      <c r="E39" s="7"/>
      <c r="F39" s="22">
        <v>16</v>
      </c>
      <c r="G39" s="22">
        <f t="shared" si="8"/>
        <v>3.2000000000000001E-2</v>
      </c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</row>
    <row r="40" spans="1:19" ht="15" customHeight="1" x14ac:dyDescent="0.2">
      <c r="A40" s="87" t="s">
        <v>25</v>
      </c>
      <c r="B40" s="207">
        <v>99</v>
      </c>
      <c r="C40" s="200">
        <v>5</v>
      </c>
      <c r="D40" s="8">
        <f t="shared" si="2"/>
        <v>0.495</v>
      </c>
      <c r="E40" s="6"/>
      <c r="F40" s="22">
        <v>117</v>
      </c>
      <c r="G40" s="22">
        <f t="shared" si="8"/>
        <v>0.58499999999999996</v>
      </c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</row>
    <row r="41" spans="1:19" s="105" customFormat="1" ht="24" customHeight="1" x14ac:dyDescent="0.2">
      <c r="A41" s="92" t="s">
        <v>126</v>
      </c>
      <c r="B41" s="207">
        <v>99</v>
      </c>
      <c r="C41" s="201"/>
      <c r="D41" s="5"/>
      <c r="E41" s="103" t="s">
        <v>108</v>
      </c>
      <c r="F41" s="103"/>
      <c r="G41" s="104">
        <f>SUM(G42:G50)</f>
        <v>17.6173</v>
      </c>
      <c r="H41" s="104">
        <v>6.84</v>
      </c>
      <c r="I41" s="104">
        <v>6.72</v>
      </c>
      <c r="J41" s="104">
        <v>2.2000000000000002</v>
      </c>
      <c r="K41" s="104">
        <v>127</v>
      </c>
      <c r="L41" s="104">
        <v>0.12</v>
      </c>
      <c r="M41" s="104">
        <v>1.8</v>
      </c>
      <c r="N41" s="104">
        <v>22.2</v>
      </c>
      <c r="O41" s="104">
        <v>2.2200000000000002</v>
      </c>
      <c r="P41" s="104">
        <v>39.07</v>
      </c>
      <c r="Q41" s="104">
        <v>162.19</v>
      </c>
      <c r="R41" s="104">
        <v>42.8</v>
      </c>
      <c r="S41" s="104">
        <v>0.82</v>
      </c>
    </row>
    <row r="42" spans="1:19" s="36" customFormat="1" ht="15" customHeight="1" x14ac:dyDescent="0.2">
      <c r="A42" s="149" t="s">
        <v>125</v>
      </c>
      <c r="B42" s="207">
        <v>99</v>
      </c>
      <c r="C42" s="202">
        <v>123</v>
      </c>
      <c r="D42" s="22">
        <f t="shared" si="2"/>
        <v>12.177</v>
      </c>
      <c r="E42" s="7"/>
      <c r="F42" s="22">
        <v>124</v>
      </c>
      <c r="G42" s="22">
        <f>C42*F42/1000</f>
        <v>15.252000000000001</v>
      </c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</row>
    <row r="43" spans="1:19" ht="15" customHeight="1" x14ac:dyDescent="0.2">
      <c r="A43" s="149" t="s">
        <v>36</v>
      </c>
      <c r="B43" s="207">
        <v>99</v>
      </c>
      <c r="C43" s="202">
        <v>12</v>
      </c>
      <c r="D43" s="22">
        <f t="shared" si="2"/>
        <v>1.1879999999999999</v>
      </c>
      <c r="E43" s="7"/>
      <c r="F43" s="22">
        <v>24</v>
      </c>
      <c r="G43" s="22">
        <f t="shared" ref="G43:G50" si="9">C43*F43/1000</f>
        <v>0.28799999999999998</v>
      </c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</row>
    <row r="44" spans="1:19" ht="15" customHeight="1" x14ac:dyDescent="0.2">
      <c r="A44" s="149" t="s">
        <v>28</v>
      </c>
      <c r="B44" s="207">
        <v>99</v>
      </c>
      <c r="C44" s="202">
        <v>27</v>
      </c>
      <c r="D44" s="22">
        <f t="shared" si="2"/>
        <v>2.673</v>
      </c>
      <c r="E44" s="7"/>
      <c r="F44" s="22">
        <v>22.4</v>
      </c>
      <c r="G44" s="22">
        <f t="shared" si="9"/>
        <v>0.6048</v>
      </c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</row>
    <row r="45" spans="1:19" s="36" customFormat="1" ht="15" customHeight="1" x14ac:dyDescent="0.2">
      <c r="A45" s="149" t="s">
        <v>127</v>
      </c>
      <c r="B45" s="207">
        <v>99</v>
      </c>
      <c r="C45" s="202">
        <v>10</v>
      </c>
      <c r="D45" s="22">
        <f t="shared" si="2"/>
        <v>0.99</v>
      </c>
      <c r="E45" s="7"/>
      <c r="F45" s="22">
        <v>52</v>
      </c>
      <c r="G45" s="22">
        <f t="shared" si="9"/>
        <v>0.52</v>
      </c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</row>
    <row r="46" spans="1:19" s="105" customFormat="1" ht="15" customHeight="1" x14ac:dyDescent="0.2">
      <c r="A46" s="149" t="s">
        <v>34</v>
      </c>
      <c r="B46" s="207">
        <v>99</v>
      </c>
      <c r="C46" s="202">
        <v>1</v>
      </c>
      <c r="D46" s="22">
        <f t="shared" si="2"/>
        <v>9.9000000000000005E-2</v>
      </c>
      <c r="E46" s="7"/>
      <c r="F46" s="22">
        <v>235.5</v>
      </c>
      <c r="G46" s="22">
        <f t="shared" si="9"/>
        <v>0.23549999999999999</v>
      </c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</row>
    <row r="47" spans="1:19" s="36" customFormat="1" ht="15" customHeight="1" x14ac:dyDescent="0.2">
      <c r="A47" s="149" t="s">
        <v>74</v>
      </c>
      <c r="B47" s="207">
        <v>99</v>
      </c>
      <c r="C47" s="202">
        <v>2</v>
      </c>
      <c r="D47" s="22">
        <f t="shared" si="2"/>
        <v>0.19800000000000001</v>
      </c>
      <c r="E47" s="7"/>
      <c r="F47" s="22">
        <v>50</v>
      </c>
      <c r="G47" s="22">
        <f t="shared" si="9"/>
        <v>0.1</v>
      </c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</row>
    <row r="48" spans="1:19" ht="15" customHeight="1" x14ac:dyDescent="0.2">
      <c r="A48" s="149" t="s">
        <v>128</v>
      </c>
      <c r="B48" s="207">
        <v>99</v>
      </c>
      <c r="C48" s="202">
        <v>0.01</v>
      </c>
      <c r="D48" s="22">
        <f t="shared" si="2"/>
        <v>9.8999999999999999E-4</v>
      </c>
      <c r="E48" s="7"/>
      <c r="F48" s="22"/>
      <c r="G48" s="22">
        <f t="shared" si="9"/>
        <v>0</v>
      </c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</row>
    <row r="49" spans="1:19" ht="15" customHeight="1" x14ac:dyDescent="0.2">
      <c r="A49" s="149" t="s">
        <v>19</v>
      </c>
      <c r="B49" s="207">
        <v>99</v>
      </c>
      <c r="C49" s="202">
        <v>2</v>
      </c>
      <c r="D49" s="22">
        <f t="shared" si="2"/>
        <v>0.19800000000000001</v>
      </c>
      <c r="E49" s="7"/>
      <c r="F49" s="22">
        <v>16</v>
      </c>
      <c r="G49" s="22">
        <f t="shared" si="9"/>
        <v>3.2000000000000001E-2</v>
      </c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</row>
    <row r="50" spans="1:19" s="36" customFormat="1" ht="15" customHeight="1" x14ac:dyDescent="0.2">
      <c r="A50" s="149" t="s">
        <v>25</v>
      </c>
      <c r="B50" s="207">
        <v>99</v>
      </c>
      <c r="C50" s="202">
        <v>5</v>
      </c>
      <c r="D50" s="22">
        <f t="shared" si="2"/>
        <v>0.495</v>
      </c>
      <c r="E50" s="7"/>
      <c r="F50" s="22">
        <v>117</v>
      </c>
      <c r="G50" s="22">
        <f t="shared" si="9"/>
        <v>0.58499999999999996</v>
      </c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</row>
    <row r="51" spans="1:19" s="36" customFormat="1" ht="24" customHeight="1" x14ac:dyDescent="0.2">
      <c r="A51" s="92" t="s">
        <v>98</v>
      </c>
      <c r="B51" s="207">
        <v>99</v>
      </c>
      <c r="C51" s="201"/>
      <c r="D51" s="5"/>
      <c r="E51" s="103">
        <v>150</v>
      </c>
      <c r="F51" s="103"/>
      <c r="G51" s="104">
        <f>SUM(G52:G55)</f>
        <v>6.6351799999999992</v>
      </c>
      <c r="H51" s="114">
        <v>3.3</v>
      </c>
      <c r="I51" s="114">
        <v>1.2</v>
      </c>
      <c r="J51" s="114">
        <v>21.4</v>
      </c>
      <c r="K51" s="114">
        <v>111</v>
      </c>
      <c r="L51" s="114">
        <v>1.54</v>
      </c>
      <c r="M51" s="114">
        <v>5</v>
      </c>
      <c r="N51" s="114">
        <v>44.2</v>
      </c>
      <c r="O51" s="114">
        <v>0.2</v>
      </c>
      <c r="P51" s="114">
        <v>36.979999999999997</v>
      </c>
      <c r="Q51" s="114">
        <v>86.6</v>
      </c>
      <c r="R51" s="114">
        <v>35.6</v>
      </c>
      <c r="S51" s="114">
        <v>1.1399999999999999</v>
      </c>
    </row>
    <row r="52" spans="1:19" s="36" customFormat="1" ht="15" customHeight="1" x14ac:dyDescent="0.2">
      <c r="A52" s="149" t="s">
        <v>27</v>
      </c>
      <c r="B52" s="207">
        <v>99</v>
      </c>
      <c r="C52" s="202">
        <v>171</v>
      </c>
      <c r="D52" s="22">
        <f t="shared" ref="D52:D53" si="10">B52*C52/1000</f>
        <v>16.928999999999998</v>
      </c>
      <c r="E52" s="7"/>
      <c r="F52" s="22">
        <v>16.899999999999999</v>
      </c>
      <c r="G52" s="22">
        <f>C52*F52/1000</f>
        <v>2.8898999999999995</v>
      </c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</row>
    <row r="53" spans="1:19" s="36" customFormat="1" ht="15" customHeight="1" x14ac:dyDescent="0.2">
      <c r="A53" s="149" t="s">
        <v>59</v>
      </c>
      <c r="B53" s="207">
        <v>99</v>
      </c>
      <c r="C53" s="202">
        <v>24</v>
      </c>
      <c r="D53" s="22">
        <f t="shared" si="10"/>
        <v>2.3759999999999999</v>
      </c>
      <c r="E53" s="7"/>
      <c r="F53" s="22">
        <v>60.97</v>
      </c>
      <c r="G53" s="22">
        <f t="shared" ref="G53:G55" si="11">C53*F53/1000</f>
        <v>1.4632799999999999</v>
      </c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</row>
    <row r="54" spans="1:19" s="36" customFormat="1" ht="15" customHeight="1" x14ac:dyDescent="0.2">
      <c r="A54" s="149" t="s">
        <v>94</v>
      </c>
      <c r="B54" s="207">
        <v>99</v>
      </c>
      <c r="C54" s="202">
        <v>2</v>
      </c>
      <c r="D54" s="22"/>
      <c r="E54" s="7"/>
      <c r="F54" s="22">
        <v>16</v>
      </c>
      <c r="G54" s="22">
        <f t="shared" si="11"/>
        <v>3.2000000000000001E-2</v>
      </c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</row>
    <row r="55" spans="1:19" s="36" customFormat="1" ht="15" customHeight="1" x14ac:dyDescent="0.2">
      <c r="A55" s="87" t="s">
        <v>41</v>
      </c>
      <c r="B55" s="207">
        <v>99</v>
      </c>
      <c r="C55" s="200">
        <v>5</v>
      </c>
      <c r="D55" s="8">
        <f t="shared" ref="D55" si="12">B55*C55/1000</f>
        <v>0.495</v>
      </c>
      <c r="E55" s="6"/>
      <c r="F55" s="22">
        <v>450</v>
      </c>
      <c r="G55" s="22">
        <f t="shared" si="11"/>
        <v>2.25</v>
      </c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</row>
    <row r="56" spans="1:19" s="105" customFormat="1" ht="15" customHeight="1" x14ac:dyDescent="0.2">
      <c r="A56" s="169" t="s">
        <v>204</v>
      </c>
      <c r="B56" s="207">
        <v>99</v>
      </c>
      <c r="C56" s="104"/>
      <c r="D56" s="56"/>
      <c r="E56" s="171">
        <v>200</v>
      </c>
      <c r="F56" s="103"/>
      <c r="G56" s="104">
        <f>SUM(G57)</f>
        <v>10.4</v>
      </c>
      <c r="H56" s="104">
        <v>1</v>
      </c>
      <c r="I56" s="104"/>
      <c r="J56" s="104">
        <v>19.8</v>
      </c>
      <c r="K56" s="104">
        <v>85</v>
      </c>
      <c r="L56" s="114">
        <v>20</v>
      </c>
      <c r="M56" s="114"/>
      <c r="N56" s="114">
        <v>0.67</v>
      </c>
      <c r="O56" s="114">
        <v>52</v>
      </c>
      <c r="P56" s="114">
        <v>14</v>
      </c>
      <c r="Q56" s="114">
        <v>14</v>
      </c>
      <c r="R56" s="114">
        <v>3.2</v>
      </c>
      <c r="S56" s="104"/>
    </row>
    <row r="57" spans="1:19" s="105" customFormat="1" ht="15" customHeight="1" x14ac:dyDescent="0.2">
      <c r="A57" s="170" t="s">
        <v>204</v>
      </c>
      <c r="B57" s="207">
        <v>99</v>
      </c>
      <c r="C57" s="9">
        <v>200</v>
      </c>
      <c r="D57" s="8">
        <f t="shared" si="2"/>
        <v>19.8</v>
      </c>
      <c r="E57" s="8"/>
      <c r="F57" s="8">
        <v>52</v>
      </c>
      <c r="G57" s="8">
        <f>C57*F57/1000</f>
        <v>10.4</v>
      </c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</row>
    <row r="58" spans="1:19" s="105" customFormat="1" ht="15" customHeight="1" x14ac:dyDescent="0.2">
      <c r="A58" s="99" t="s">
        <v>158</v>
      </c>
      <c r="B58" s="207">
        <v>99</v>
      </c>
      <c r="C58" s="103"/>
      <c r="D58" s="5"/>
      <c r="E58" s="103">
        <v>50</v>
      </c>
      <c r="F58" s="103"/>
      <c r="G58" s="104">
        <f>SUM(G59)</f>
        <v>4.9695</v>
      </c>
      <c r="H58" s="104">
        <v>0.77</v>
      </c>
      <c r="I58" s="104">
        <v>6.07</v>
      </c>
      <c r="J58" s="104">
        <v>1.18</v>
      </c>
      <c r="K58" s="104">
        <v>366</v>
      </c>
      <c r="L58" s="104">
        <v>0.08</v>
      </c>
      <c r="M58" s="104"/>
      <c r="N58" s="104"/>
      <c r="O58" s="104">
        <v>1.5</v>
      </c>
      <c r="P58" s="104">
        <v>12</v>
      </c>
      <c r="Q58" s="104">
        <v>1.6</v>
      </c>
      <c r="R58" s="104">
        <v>10</v>
      </c>
      <c r="S58" s="104">
        <v>0.9</v>
      </c>
    </row>
    <row r="59" spans="1:19" s="105" customFormat="1" ht="15" customHeight="1" x14ac:dyDescent="0.2">
      <c r="A59" s="10" t="s">
        <v>158</v>
      </c>
      <c r="B59" s="207">
        <v>99</v>
      </c>
      <c r="C59" s="9">
        <v>50</v>
      </c>
      <c r="D59" s="6">
        <f t="shared" ref="D59" si="13">B59*C59/1000</f>
        <v>4.95</v>
      </c>
      <c r="E59" s="6"/>
      <c r="F59" s="22">
        <v>99.39</v>
      </c>
      <c r="G59" s="22">
        <f>C59*F59/1000</f>
        <v>4.9695</v>
      </c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</row>
    <row r="60" spans="1:19" s="105" customFormat="1" ht="15" customHeight="1" x14ac:dyDescent="0.2">
      <c r="A60" s="99" t="s">
        <v>44</v>
      </c>
      <c r="B60" s="207">
        <v>99</v>
      </c>
      <c r="C60" s="101"/>
      <c r="D60" s="56"/>
      <c r="E60" s="103">
        <v>90</v>
      </c>
      <c r="F60" s="103"/>
      <c r="G60" s="104">
        <f>SUM(G61)</f>
        <v>3.69</v>
      </c>
      <c r="H60" s="35">
        <v>8.4600000000000009</v>
      </c>
      <c r="I60" s="35">
        <v>2.5099999999999998</v>
      </c>
      <c r="J60" s="35">
        <v>44.33</v>
      </c>
      <c r="K60" s="35">
        <v>186</v>
      </c>
      <c r="L60" s="114">
        <v>0.04</v>
      </c>
      <c r="M60" s="114"/>
      <c r="N60" s="114"/>
      <c r="O60" s="114">
        <v>0.36</v>
      </c>
      <c r="P60" s="114">
        <v>9.1999999999999993</v>
      </c>
      <c r="Q60" s="114">
        <v>42.4</v>
      </c>
      <c r="R60" s="114">
        <v>10</v>
      </c>
      <c r="S60" s="114">
        <v>1.24</v>
      </c>
    </row>
    <row r="61" spans="1:19" s="36" customFormat="1" ht="15" customHeight="1" x14ac:dyDescent="0.2">
      <c r="A61" s="10" t="s">
        <v>43</v>
      </c>
      <c r="B61" s="207">
        <v>99</v>
      </c>
      <c r="C61" s="9">
        <v>90</v>
      </c>
      <c r="D61" s="8">
        <f t="shared" si="2"/>
        <v>8.91</v>
      </c>
      <c r="E61" s="6"/>
      <c r="F61" s="8">
        <v>41</v>
      </c>
      <c r="G61" s="8">
        <f>C61*F61/1000</f>
        <v>3.69</v>
      </c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</row>
    <row r="62" spans="1:19" s="98" customFormat="1" ht="15" customHeight="1" x14ac:dyDescent="0.2">
      <c r="A62" s="28"/>
      <c r="B62" s="207">
        <v>99</v>
      </c>
      <c r="C62" s="68"/>
      <c r="D62" s="69"/>
      <c r="E62" s="31"/>
      <c r="F62" s="31"/>
      <c r="G62" s="31"/>
      <c r="H62" s="15">
        <f>SUM(H30:H61)</f>
        <v>22.39</v>
      </c>
      <c r="I62" s="15">
        <f>SUM(I30:I61)</f>
        <v>21.589999999999996</v>
      </c>
      <c r="J62" s="15">
        <f>SUM(J30:J61)</f>
        <v>91.4</v>
      </c>
      <c r="K62" s="15">
        <f>SUM(K30:K61)</f>
        <v>982</v>
      </c>
      <c r="L62" s="15">
        <f t="shared" ref="L62:S62" si="14">SUM(L30:L61)</f>
        <v>21.88</v>
      </c>
      <c r="M62" s="15">
        <f t="shared" si="14"/>
        <v>14.3</v>
      </c>
      <c r="N62" s="15">
        <f t="shared" si="14"/>
        <v>67.070000000000007</v>
      </c>
      <c r="O62" s="15">
        <f t="shared" si="14"/>
        <v>58.68</v>
      </c>
      <c r="P62" s="15">
        <f t="shared" si="14"/>
        <v>140.39999999999998</v>
      </c>
      <c r="Q62" s="15">
        <f t="shared" si="14"/>
        <v>363.52</v>
      </c>
      <c r="R62" s="15">
        <f t="shared" si="14"/>
        <v>133.35000000000002</v>
      </c>
      <c r="S62" s="15">
        <f t="shared" si="14"/>
        <v>5.0999999999999996</v>
      </c>
    </row>
    <row r="63" spans="1:19" ht="15" customHeight="1" x14ac:dyDescent="0.2">
      <c r="A63" s="92" t="s">
        <v>101</v>
      </c>
      <c r="B63" s="207">
        <v>99</v>
      </c>
      <c r="C63" s="201"/>
      <c r="D63" s="5"/>
      <c r="E63" s="103">
        <v>180</v>
      </c>
      <c r="F63" s="103"/>
      <c r="G63" s="104">
        <f>SUM(G64)</f>
        <v>12.222000000000001</v>
      </c>
      <c r="H63" s="104">
        <v>0.72</v>
      </c>
      <c r="I63" s="104">
        <v>0.54</v>
      </c>
      <c r="J63" s="104">
        <v>14.7</v>
      </c>
      <c r="K63" s="104">
        <v>85</v>
      </c>
      <c r="L63" s="104" t="s">
        <v>252</v>
      </c>
      <c r="M63" s="104">
        <v>7.5</v>
      </c>
      <c r="N63" s="104"/>
      <c r="O63" s="104">
        <v>0.15</v>
      </c>
      <c r="P63" s="104">
        <v>28.8</v>
      </c>
      <c r="Q63" s="104">
        <v>18.8</v>
      </c>
      <c r="R63" s="104">
        <v>6.75</v>
      </c>
      <c r="S63" s="104">
        <v>1.65</v>
      </c>
    </row>
    <row r="64" spans="1:19" ht="15" customHeight="1" x14ac:dyDescent="0.2">
      <c r="A64" s="87" t="s">
        <v>99</v>
      </c>
      <c r="B64" s="207">
        <v>99</v>
      </c>
      <c r="C64" s="200">
        <v>180</v>
      </c>
      <c r="D64" s="8">
        <f t="shared" ref="D64" si="15">B64*C64/1000</f>
        <v>17.82</v>
      </c>
      <c r="E64" s="6"/>
      <c r="F64" s="8">
        <v>67.900000000000006</v>
      </c>
      <c r="G64" s="8">
        <f>C64*F64/1000</f>
        <v>12.222000000000001</v>
      </c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</row>
    <row r="65" spans="1:19" x14ac:dyDescent="0.2">
      <c r="A65" s="28"/>
      <c r="B65" s="164"/>
      <c r="C65" s="68"/>
      <c r="D65" s="69"/>
      <c r="E65" s="31"/>
      <c r="F65" s="31"/>
      <c r="G65" s="31"/>
      <c r="H65" s="15">
        <f t="shared" ref="H65:S65" si="16">SUM(H63:H64)</f>
        <v>0.72</v>
      </c>
      <c r="I65" s="15">
        <f t="shared" si="16"/>
        <v>0.54</v>
      </c>
      <c r="J65" s="15">
        <f t="shared" si="16"/>
        <v>14.7</v>
      </c>
      <c r="K65" s="15">
        <f t="shared" si="16"/>
        <v>85</v>
      </c>
      <c r="L65" s="15">
        <f t="shared" si="16"/>
        <v>0</v>
      </c>
      <c r="M65" s="15">
        <f t="shared" si="16"/>
        <v>7.5</v>
      </c>
      <c r="N65" s="15">
        <f t="shared" si="16"/>
        <v>0</v>
      </c>
      <c r="O65" s="15">
        <f t="shared" si="16"/>
        <v>0.15</v>
      </c>
      <c r="P65" s="15">
        <f t="shared" si="16"/>
        <v>28.8</v>
      </c>
      <c r="Q65" s="15">
        <f t="shared" si="16"/>
        <v>18.8</v>
      </c>
      <c r="R65" s="15">
        <f t="shared" si="16"/>
        <v>6.75</v>
      </c>
      <c r="S65" s="15">
        <f t="shared" si="16"/>
        <v>1.65</v>
      </c>
    </row>
    <row r="66" spans="1:19" x14ac:dyDescent="0.2">
      <c r="A66" s="58"/>
      <c r="B66" s="58"/>
      <c r="C66" s="58"/>
      <c r="D66" s="58"/>
      <c r="E66" s="58"/>
      <c r="F66" s="255" t="s">
        <v>47</v>
      </c>
      <c r="G66" s="50">
        <f>E68*E69</f>
        <v>9550.93887</v>
      </c>
      <c r="H66" s="155">
        <f t="shared" ref="H66:S66" si="17">H21+H62+H65</f>
        <v>45.78</v>
      </c>
      <c r="I66" s="155">
        <f t="shared" si="17"/>
        <v>33.9</v>
      </c>
      <c r="J66" s="155">
        <f t="shared" si="17"/>
        <v>200.37</v>
      </c>
      <c r="K66" s="155">
        <f t="shared" si="17"/>
        <v>1683</v>
      </c>
      <c r="L66" s="155">
        <f t="shared" si="17"/>
        <v>22.119999999999997</v>
      </c>
      <c r="M66" s="155">
        <f t="shared" si="17"/>
        <v>23.270000000000003</v>
      </c>
      <c r="N66" s="155">
        <f t="shared" si="17"/>
        <v>72.070000000000007</v>
      </c>
      <c r="O66" s="155">
        <f t="shared" si="17"/>
        <v>61.99</v>
      </c>
      <c r="P66" s="155">
        <f t="shared" si="17"/>
        <v>437.68</v>
      </c>
      <c r="Q66" s="155">
        <f t="shared" si="17"/>
        <v>674.08999999999992</v>
      </c>
      <c r="R66" s="155">
        <f t="shared" si="17"/>
        <v>221.03000000000003</v>
      </c>
      <c r="S66" s="155">
        <f t="shared" si="17"/>
        <v>11.950000000000001</v>
      </c>
    </row>
    <row r="68" spans="1:19" x14ac:dyDescent="0.2">
      <c r="A68" s="2" t="s">
        <v>48</v>
      </c>
      <c r="E68" s="177">
        <v>99</v>
      </c>
      <c r="F68" s="2" t="s">
        <v>49</v>
      </c>
    </row>
    <row r="69" spans="1:19" ht="15" customHeight="1" x14ac:dyDescent="0.2">
      <c r="A69" s="2" t="s">
        <v>50</v>
      </c>
      <c r="E69" s="176">
        <f>SUM(G9+G15+G19+G23+G30+G41+G51+G56+G60+G63)</f>
        <v>96.474130000000002</v>
      </c>
      <c r="F69" s="2" t="s">
        <v>51</v>
      </c>
    </row>
    <row r="71" spans="1:19" x14ac:dyDescent="0.2">
      <c r="A71" s="2" t="s">
        <v>271</v>
      </c>
      <c r="B71" s="3" t="s">
        <v>272</v>
      </c>
      <c r="E71" s="2" t="s">
        <v>52</v>
      </c>
      <c r="H71" s="3"/>
      <c r="I71" s="2" t="s">
        <v>53</v>
      </c>
    </row>
  </sheetData>
  <mergeCells count="6">
    <mergeCell ref="H5:K5"/>
    <mergeCell ref="A1:B1"/>
    <mergeCell ref="A2:B2"/>
    <mergeCell ref="A3:B3"/>
    <mergeCell ref="A4:B4"/>
    <mergeCell ref="C4:G5"/>
  </mergeCells>
  <pageMargins left="0.78740157480314965" right="0.39370078740157483" top="0.39370078740157483" bottom="0.39370078740157483" header="0.31496062992125984" footer="0.31496062992125984"/>
  <pageSetup paperSize="9" scale="46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0"/>
  <sheetViews>
    <sheetView view="pageBreakPreview" topLeftCell="A24" zoomScale="78" zoomScaleNormal="110" zoomScaleSheetLayoutView="78" workbookViewId="0">
      <selection activeCell="F66" sqref="F66"/>
    </sheetView>
  </sheetViews>
  <sheetFormatPr defaultColWidth="8.85546875" defaultRowHeight="12.75" x14ac:dyDescent="0.2"/>
  <cols>
    <col min="1" max="1" width="19.140625" style="2" bestFit="1" customWidth="1"/>
    <col min="2" max="2" width="9.140625" style="2" customWidth="1"/>
    <col min="3" max="6" width="9.7109375" style="2" customWidth="1"/>
    <col min="7" max="7" width="11.42578125" style="2" customWidth="1"/>
    <col min="8" max="11" width="9.7109375" style="2" customWidth="1"/>
    <col min="12" max="13" width="8.85546875" style="2"/>
    <col min="14" max="14" width="9" style="2" bestFit="1" customWidth="1"/>
    <col min="15" max="15" width="8.85546875" style="2"/>
    <col min="16" max="16" width="8.28515625" style="2" customWidth="1"/>
    <col min="17" max="17" width="9.42578125" style="2" customWidth="1"/>
    <col min="18" max="16384" width="8.85546875" style="2"/>
  </cols>
  <sheetData>
    <row r="1" spans="1:19" x14ac:dyDescent="0.2">
      <c r="A1" s="276" t="s">
        <v>147</v>
      </c>
      <c r="B1" s="276"/>
    </row>
    <row r="2" spans="1:19" x14ac:dyDescent="0.2">
      <c r="A2" s="271" t="s">
        <v>14</v>
      </c>
      <c r="B2" s="271"/>
    </row>
    <row r="3" spans="1:19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7" t="s">
        <v>18</v>
      </c>
      <c r="D4" s="277"/>
      <c r="E4" s="277"/>
      <c r="F4" s="277"/>
      <c r="G4" s="277"/>
      <c r="H4" s="58"/>
      <c r="I4" s="58"/>
    </row>
    <row r="5" spans="1:19" ht="19.5" x14ac:dyDescent="0.25">
      <c r="C5" s="277"/>
      <c r="D5" s="277"/>
      <c r="E5" s="277"/>
      <c r="F5" s="277"/>
      <c r="G5" s="277"/>
      <c r="H5" s="275" t="s">
        <v>82</v>
      </c>
      <c r="I5" s="275"/>
      <c r="J5" s="275"/>
      <c r="K5" s="275"/>
    </row>
    <row r="6" spans="1:19" x14ac:dyDescent="0.2">
      <c r="E6" s="2" t="s">
        <v>181</v>
      </c>
    </row>
    <row r="7" spans="1:19" s="1" customFormat="1" ht="43.9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s="138" customFormat="1" ht="15" customHeight="1" x14ac:dyDescent="0.25">
      <c r="A8" s="134" t="s">
        <v>11</v>
      </c>
      <c r="B8" s="135">
        <v>138</v>
      </c>
      <c r="C8" s="136"/>
      <c r="D8" s="136"/>
      <c r="E8" s="136"/>
      <c r="F8" s="136"/>
      <c r="G8" s="136"/>
      <c r="H8" s="136"/>
      <c r="I8" s="136"/>
      <c r="J8" s="136"/>
      <c r="K8" s="137"/>
      <c r="L8" s="137"/>
      <c r="M8" s="137"/>
      <c r="N8" s="137"/>
      <c r="O8" s="137"/>
      <c r="P8" s="137"/>
      <c r="Q8" s="137"/>
      <c r="R8" s="137"/>
      <c r="S8" s="137"/>
    </row>
    <row r="9" spans="1:19" s="105" customFormat="1" ht="39" customHeight="1" x14ac:dyDescent="0.25">
      <c r="A9" s="92" t="s">
        <v>219</v>
      </c>
      <c r="B9" s="100">
        <v>138</v>
      </c>
      <c r="C9" s="201"/>
      <c r="D9" s="103"/>
      <c r="E9" s="103">
        <v>110</v>
      </c>
      <c r="F9" s="103"/>
      <c r="G9" s="104">
        <f>SUM(G10:G13)</f>
        <v>20.461100000000002</v>
      </c>
      <c r="H9" s="104">
        <v>20.6</v>
      </c>
      <c r="I9" s="104">
        <v>30.6</v>
      </c>
      <c r="J9" s="104">
        <v>2.15</v>
      </c>
      <c r="K9" s="104">
        <v>197</v>
      </c>
      <c r="L9" s="104" t="s">
        <v>253</v>
      </c>
      <c r="M9" s="104">
        <v>0.12</v>
      </c>
      <c r="N9" s="104">
        <v>148.65</v>
      </c>
      <c r="O9" s="104" t="s">
        <v>254</v>
      </c>
      <c r="P9" s="104">
        <v>52.69</v>
      </c>
      <c r="Q9" s="104">
        <v>116.2</v>
      </c>
      <c r="R9" s="104">
        <v>8.8699999999999992</v>
      </c>
      <c r="S9" s="104">
        <v>1.28</v>
      </c>
    </row>
    <row r="10" spans="1:19" ht="15" customHeight="1" x14ac:dyDescent="0.2">
      <c r="A10" s="149" t="s">
        <v>59</v>
      </c>
      <c r="B10" s="100">
        <v>138</v>
      </c>
      <c r="C10" s="202">
        <v>30</v>
      </c>
      <c r="D10" s="7">
        <f>B10*C10/1000</f>
        <v>4.1399999999999997</v>
      </c>
      <c r="E10" s="7"/>
      <c r="F10" s="22">
        <v>60.97</v>
      </c>
      <c r="G10" s="22">
        <f>C10*F10/1000</f>
        <v>1.8290999999999999</v>
      </c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</row>
    <row r="11" spans="1:19" s="36" customFormat="1" ht="15" customHeight="1" x14ac:dyDescent="0.2">
      <c r="A11" s="149" t="s">
        <v>41</v>
      </c>
      <c r="B11" s="100">
        <v>138</v>
      </c>
      <c r="C11" s="202">
        <v>18</v>
      </c>
      <c r="D11" s="7">
        <f t="shared" ref="D11:D13" si="0">B11*C11/1000</f>
        <v>2.484</v>
      </c>
      <c r="E11" s="7"/>
      <c r="F11" s="22">
        <v>450</v>
      </c>
      <c r="G11" s="22">
        <f t="shared" ref="G11:G12" si="1">C11*F11/1000</f>
        <v>8.1</v>
      </c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</row>
    <row r="12" spans="1:19" ht="15" customHeight="1" x14ac:dyDescent="0.2">
      <c r="A12" s="149" t="s">
        <v>19</v>
      </c>
      <c r="B12" s="100">
        <v>138</v>
      </c>
      <c r="C12" s="202">
        <v>2</v>
      </c>
      <c r="D12" s="7">
        <f t="shared" si="0"/>
        <v>0.27600000000000002</v>
      </c>
      <c r="E12" s="7"/>
      <c r="F12" s="22">
        <v>16</v>
      </c>
      <c r="G12" s="22">
        <f t="shared" si="1"/>
        <v>3.2000000000000001E-2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</row>
    <row r="13" spans="1:19" ht="15" customHeight="1" x14ac:dyDescent="0.2">
      <c r="A13" s="87" t="s">
        <v>68</v>
      </c>
      <c r="B13" s="100">
        <v>138</v>
      </c>
      <c r="C13" s="200">
        <v>60</v>
      </c>
      <c r="D13" s="6">
        <f t="shared" si="0"/>
        <v>8.2799999999999994</v>
      </c>
      <c r="E13" s="6"/>
      <c r="F13" s="8">
        <v>7</v>
      </c>
      <c r="G13" s="22">
        <f>C13*F13/40</f>
        <v>10.5</v>
      </c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</row>
    <row r="14" spans="1:19" s="36" customFormat="1" ht="15" customHeight="1" x14ac:dyDescent="0.2">
      <c r="A14" s="33" t="s">
        <v>41</v>
      </c>
      <c r="B14" s="100">
        <v>138</v>
      </c>
      <c r="C14" s="35"/>
      <c r="D14" s="83"/>
      <c r="E14" s="35">
        <v>10</v>
      </c>
      <c r="F14" s="103"/>
      <c r="G14" s="104">
        <f>SUM(G15)</f>
        <v>4.5</v>
      </c>
      <c r="H14" s="83">
        <v>0.08</v>
      </c>
      <c r="I14" s="83">
        <v>7.25</v>
      </c>
      <c r="J14" s="83">
        <v>0.13</v>
      </c>
      <c r="K14" s="83">
        <v>66</v>
      </c>
      <c r="L14" s="104"/>
      <c r="M14" s="104"/>
      <c r="N14" s="104">
        <v>40</v>
      </c>
      <c r="O14" s="104">
        <v>0.1</v>
      </c>
      <c r="P14" s="104">
        <v>2.4</v>
      </c>
      <c r="Q14" s="104">
        <v>3</v>
      </c>
      <c r="R14" s="104"/>
      <c r="S14" s="104"/>
    </row>
    <row r="15" spans="1:19" s="36" customFormat="1" ht="15" customHeight="1" x14ac:dyDescent="0.2">
      <c r="A15" s="10" t="s">
        <v>41</v>
      </c>
      <c r="B15" s="100">
        <v>138</v>
      </c>
      <c r="C15" s="9">
        <v>10</v>
      </c>
      <c r="D15" s="8">
        <f>B8*C15/1000</f>
        <v>1.38</v>
      </c>
      <c r="E15" s="6"/>
      <c r="F15" s="22">
        <v>450</v>
      </c>
      <c r="G15" s="22">
        <f>C15*F15/1000</f>
        <v>4.5</v>
      </c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</row>
    <row r="16" spans="1:19" s="36" customFormat="1" ht="15" customHeight="1" x14ac:dyDescent="0.2">
      <c r="A16" s="33" t="s">
        <v>60</v>
      </c>
      <c r="B16" s="100">
        <v>138</v>
      </c>
      <c r="C16" s="37"/>
      <c r="D16" s="83"/>
      <c r="E16" s="35">
        <v>18</v>
      </c>
      <c r="F16" s="103"/>
      <c r="G16" s="104">
        <f>SUM(G17)</f>
        <v>2.88</v>
      </c>
      <c r="H16" s="83">
        <v>6.96</v>
      </c>
      <c r="I16" s="83">
        <v>8.85</v>
      </c>
      <c r="J16" s="83"/>
      <c r="K16" s="83">
        <v>108</v>
      </c>
      <c r="L16" s="70">
        <v>0.05</v>
      </c>
      <c r="M16" s="70"/>
      <c r="N16" s="70"/>
      <c r="O16" s="70"/>
      <c r="P16" s="70">
        <v>8</v>
      </c>
      <c r="Q16" s="70">
        <v>42</v>
      </c>
      <c r="R16" s="70">
        <v>6</v>
      </c>
      <c r="S16" s="70">
        <v>0.6</v>
      </c>
    </row>
    <row r="17" spans="1:19" s="36" customFormat="1" ht="15" customHeight="1" x14ac:dyDescent="0.2">
      <c r="A17" s="10" t="s">
        <v>60</v>
      </c>
      <c r="B17" s="100">
        <v>138</v>
      </c>
      <c r="C17" s="9">
        <v>18</v>
      </c>
      <c r="D17" s="8">
        <f>B10*C17/1000</f>
        <v>2.484</v>
      </c>
      <c r="E17" s="6"/>
      <c r="F17" s="22">
        <v>160</v>
      </c>
      <c r="G17" s="22">
        <f>C17*F17/1000</f>
        <v>2.88</v>
      </c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</row>
    <row r="18" spans="1:19" s="36" customFormat="1" ht="15" customHeight="1" x14ac:dyDescent="0.2">
      <c r="A18" s="33" t="s">
        <v>20</v>
      </c>
      <c r="B18" s="100">
        <v>138</v>
      </c>
      <c r="C18" s="37"/>
      <c r="D18" s="83"/>
      <c r="E18" s="35">
        <v>200</v>
      </c>
      <c r="F18" s="103"/>
      <c r="G18" s="104">
        <f>SUM(G19:G20)</f>
        <v>1.302</v>
      </c>
      <c r="H18" s="103">
        <v>0.8</v>
      </c>
      <c r="I18" s="103">
        <v>0.44</v>
      </c>
      <c r="J18" s="103">
        <v>23.02</v>
      </c>
      <c r="K18" s="104">
        <v>43</v>
      </c>
      <c r="L18" s="104"/>
      <c r="M18" s="104">
        <v>0.27</v>
      </c>
      <c r="N18" s="104"/>
      <c r="O18" s="104"/>
      <c r="P18" s="104">
        <v>13.6</v>
      </c>
      <c r="Q18" s="104">
        <v>22.13</v>
      </c>
      <c r="R18" s="104">
        <v>11.73</v>
      </c>
      <c r="S18" s="104">
        <v>2.13</v>
      </c>
    </row>
    <row r="19" spans="1:19" s="105" customFormat="1" ht="15" customHeight="1" x14ac:dyDescent="0.2">
      <c r="A19" s="11" t="s">
        <v>21</v>
      </c>
      <c r="B19" s="100">
        <v>138</v>
      </c>
      <c r="C19" s="12">
        <v>3</v>
      </c>
      <c r="D19" s="22">
        <f>B8*C19/1000</f>
        <v>0.41399999999999998</v>
      </c>
      <c r="E19" s="7"/>
      <c r="F19" s="22">
        <v>184</v>
      </c>
      <c r="G19" s="22">
        <f>C19*F19/1000</f>
        <v>0.55200000000000005</v>
      </c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</row>
    <row r="20" spans="1:19" s="36" customFormat="1" ht="15" customHeight="1" x14ac:dyDescent="0.2">
      <c r="A20" s="10" t="s">
        <v>22</v>
      </c>
      <c r="B20" s="100">
        <v>138</v>
      </c>
      <c r="C20" s="9">
        <v>15</v>
      </c>
      <c r="D20" s="22">
        <f>B9*C20/1000</f>
        <v>2.0699999999999998</v>
      </c>
      <c r="E20" s="6"/>
      <c r="F20" s="8">
        <v>50</v>
      </c>
      <c r="G20" s="22">
        <f>C20*F20/1000</f>
        <v>0.75</v>
      </c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</row>
    <row r="21" spans="1:19" s="105" customFormat="1" ht="15" customHeight="1" x14ac:dyDescent="0.2">
      <c r="A21" s="33" t="s">
        <v>149</v>
      </c>
      <c r="B21" s="100">
        <v>138</v>
      </c>
      <c r="C21" s="37"/>
      <c r="D21" s="56"/>
      <c r="E21" s="35">
        <v>150</v>
      </c>
      <c r="F21" s="103"/>
      <c r="G21" s="104">
        <f>SUM(G22)</f>
        <v>6.15</v>
      </c>
      <c r="H21" s="103">
        <v>12.18</v>
      </c>
      <c r="I21" s="103">
        <v>3.17</v>
      </c>
      <c r="J21" s="103">
        <v>28.5</v>
      </c>
      <c r="K21" s="104">
        <v>363</v>
      </c>
      <c r="L21" s="104">
        <v>0.02</v>
      </c>
      <c r="M21" s="104"/>
      <c r="N21" s="104"/>
      <c r="O21" s="104">
        <v>0.26</v>
      </c>
      <c r="P21" s="104">
        <v>4.5999999999999996</v>
      </c>
      <c r="Q21" s="104">
        <v>17.399999999999999</v>
      </c>
      <c r="R21" s="104">
        <v>6.6</v>
      </c>
      <c r="S21" s="104">
        <v>0.22</v>
      </c>
    </row>
    <row r="22" spans="1:19" ht="15" customHeight="1" x14ac:dyDescent="0.2">
      <c r="A22" s="10" t="s">
        <v>149</v>
      </c>
      <c r="B22" s="100">
        <v>138</v>
      </c>
      <c r="C22" s="9">
        <v>150</v>
      </c>
      <c r="D22" s="8">
        <f>B11*C22/1000</f>
        <v>20.7</v>
      </c>
      <c r="E22" s="6"/>
      <c r="F22" s="8">
        <v>41</v>
      </c>
      <c r="G22" s="8">
        <f>C22*F22/1000</f>
        <v>6.15</v>
      </c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</row>
    <row r="23" spans="1:19" s="36" customFormat="1" ht="15" customHeight="1" x14ac:dyDescent="0.2">
      <c r="A23" s="163"/>
      <c r="B23" s="164"/>
      <c r="C23" s="179"/>
      <c r="D23" s="166"/>
      <c r="E23" s="167"/>
      <c r="F23" s="167"/>
      <c r="G23" s="167"/>
      <c r="H23" s="23">
        <f>SUM(H9:H22)</f>
        <v>40.620000000000005</v>
      </c>
      <c r="I23" s="23">
        <f>SUM(I9:I22)</f>
        <v>50.31</v>
      </c>
      <c r="J23" s="23">
        <f>SUM(J9:J22)</f>
        <v>53.8</v>
      </c>
      <c r="K23" s="23">
        <f>SUM(K9:K22)</f>
        <v>777</v>
      </c>
      <c r="L23" s="23">
        <f t="shared" ref="L23:S23" si="2">SUM(L9:L22)</f>
        <v>7.0000000000000007E-2</v>
      </c>
      <c r="M23" s="23">
        <f t="shared" si="2"/>
        <v>0.39</v>
      </c>
      <c r="N23" s="23">
        <f t="shared" si="2"/>
        <v>188.65</v>
      </c>
      <c r="O23" s="23">
        <f t="shared" si="2"/>
        <v>0.36</v>
      </c>
      <c r="P23" s="23">
        <f t="shared" si="2"/>
        <v>81.289999999999992</v>
      </c>
      <c r="Q23" s="23">
        <f t="shared" si="2"/>
        <v>200.73</v>
      </c>
      <c r="R23" s="23">
        <f t="shared" si="2"/>
        <v>33.200000000000003</v>
      </c>
      <c r="S23" s="23">
        <f t="shared" si="2"/>
        <v>4.2299999999999995</v>
      </c>
    </row>
    <row r="24" spans="1:19" ht="15" customHeight="1" x14ac:dyDescent="0.2">
      <c r="A24" s="134" t="s">
        <v>12</v>
      </c>
      <c r="B24" s="135">
        <f>B8</f>
        <v>138</v>
      </c>
      <c r="C24" s="136"/>
      <c r="D24" s="158"/>
      <c r="E24" s="136"/>
      <c r="F24" s="136"/>
      <c r="G24" s="136"/>
      <c r="H24" s="136"/>
      <c r="I24" s="136"/>
      <c r="J24" s="136"/>
      <c r="K24" s="137"/>
      <c r="L24" s="137"/>
      <c r="M24" s="137"/>
      <c r="N24" s="137"/>
      <c r="O24" s="137"/>
      <c r="P24" s="137"/>
      <c r="Q24" s="137"/>
      <c r="R24" s="137"/>
      <c r="S24" s="137"/>
    </row>
    <row r="25" spans="1:19" ht="30" customHeight="1" x14ac:dyDescent="0.2">
      <c r="A25" s="38" t="s">
        <v>275</v>
      </c>
      <c r="B25" s="16">
        <v>138</v>
      </c>
      <c r="C25" s="12"/>
      <c r="D25" s="8"/>
      <c r="E25" s="40">
        <v>75</v>
      </c>
      <c r="F25" s="56"/>
      <c r="G25" s="83">
        <f>G26+G27</f>
        <v>8.4793000000000003</v>
      </c>
      <c r="H25" s="40">
        <v>1.37</v>
      </c>
      <c r="I25" s="40">
        <v>1.75</v>
      </c>
      <c r="J25" s="40">
        <v>7.73</v>
      </c>
      <c r="K25" s="40">
        <v>37</v>
      </c>
      <c r="L25" s="40">
        <v>0.02</v>
      </c>
      <c r="M25" s="40">
        <v>7.32</v>
      </c>
      <c r="N25" s="40">
        <v>39</v>
      </c>
      <c r="O25" s="40">
        <v>2.36</v>
      </c>
      <c r="P25" s="40">
        <v>168.45</v>
      </c>
      <c r="Q25" s="40">
        <v>120.4</v>
      </c>
      <c r="R25" s="40">
        <v>26.4</v>
      </c>
      <c r="S25" s="40">
        <v>1.53</v>
      </c>
    </row>
    <row r="26" spans="1:19" ht="15" customHeight="1" x14ac:dyDescent="0.2">
      <c r="A26" s="11" t="s">
        <v>276</v>
      </c>
      <c r="B26" s="16">
        <v>138</v>
      </c>
      <c r="C26" s="12">
        <v>89</v>
      </c>
      <c r="D26" s="8">
        <f t="shared" ref="D26:D27" si="3">B26*C26/1000</f>
        <v>12.282</v>
      </c>
      <c r="E26" s="7"/>
      <c r="F26" s="22">
        <v>88.7</v>
      </c>
      <c r="G26" s="22">
        <f t="shared" ref="G26:G27" si="4">C26*F26/1000</f>
        <v>7.8943000000000003</v>
      </c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</row>
    <row r="27" spans="1:19" ht="15" customHeight="1" x14ac:dyDescent="0.2">
      <c r="A27" s="11" t="s">
        <v>25</v>
      </c>
      <c r="B27" s="16">
        <v>138</v>
      </c>
      <c r="C27" s="12">
        <v>5</v>
      </c>
      <c r="D27" s="8">
        <f t="shared" si="3"/>
        <v>0.69</v>
      </c>
      <c r="E27" s="7"/>
      <c r="F27" s="8">
        <v>117</v>
      </c>
      <c r="G27" s="8">
        <f t="shared" si="4"/>
        <v>0.58499999999999996</v>
      </c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</row>
    <row r="28" spans="1:19" s="105" customFormat="1" ht="54" customHeight="1" x14ac:dyDescent="0.2">
      <c r="A28" s="92" t="s">
        <v>129</v>
      </c>
      <c r="B28" s="16">
        <v>138</v>
      </c>
      <c r="C28" s="201"/>
      <c r="D28" s="95"/>
      <c r="E28" s="103" t="s">
        <v>63</v>
      </c>
      <c r="F28" s="103"/>
      <c r="G28" s="104">
        <f>SUM(G29:G37)</f>
        <v>10.350200000000001</v>
      </c>
      <c r="H28" s="96">
        <v>1.97</v>
      </c>
      <c r="I28" s="103">
        <v>2.71</v>
      </c>
      <c r="J28" s="96">
        <v>12.11</v>
      </c>
      <c r="K28" s="103">
        <v>85.75</v>
      </c>
      <c r="L28" s="103">
        <v>7.0000000000000007E-2</v>
      </c>
      <c r="M28" s="103">
        <v>12</v>
      </c>
      <c r="N28" s="103"/>
      <c r="O28" s="103"/>
      <c r="P28" s="103">
        <v>59.1</v>
      </c>
      <c r="Q28" s="103">
        <v>267</v>
      </c>
      <c r="R28" s="103">
        <v>31.8</v>
      </c>
      <c r="S28" s="103">
        <v>0.93</v>
      </c>
    </row>
    <row r="29" spans="1:19" s="138" customFormat="1" ht="15" customHeight="1" x14ac:dyDescent="0.2">
      <c r="A29" s="149" t="s">
        <v>102</v>
      </c>
      <c r="B29" s="16">
        <v>138</v>
      </c>
      <c r="C29" s="202">
        <v>5</v>
      </c>
      <c r="D29" s="55">
        <f>B29*C29/1000</f>
        <v>0.69</v>
      </c>
      <c r="E29" s="7"/>
      <c r="F29" s="22">
        <v>40</v>
      </c>
      <c r="G29" s="22">
        <f>C29*F29/1000</f>
        <v>0.2</v>
      </c>
      <c r="H29" s="54"/>
      <c r="I29" s="7"/>
      <c r="J29" s="54"/>
      <c r="K29" s="7"/>
      <c r="L29" s="7"/>
      <c r="M29" s="7"/>
      <c r="N29" s="7"/>
      <c r="O29" s="7"/>
      <c r="P29" s="7"/>
      <c r="Q29" s="7"/>
      <c r="R29" s="7"/>
      <c r="S29" s="7"/>
    </row>
    <row r="30" spans="1:19" s="105" customFormat="1" x14ac:dyDescent="0.2">
      <c r="A30" s="149" t="s">
        <v>27</v>
      </c>
      <c r="B30" s="16">
        <v>138</v>
      </c>
      <c r="C30" s="202">
        <v>100</v>
      </c>
      <c r="D30" s="55">
        <f t="shared" ref="D30:D55" si="5">B30*C30/1000</f>
        <v>13.8</v>
      </c>
      <c r="E30" s="7"/>
      <c r="F30" s="22">
        <v>16.899999999999999</v>
      </c>
      <c r="G30" s="22">
        <f t="shared" ref="G30:G53" si="6">C30*F30/1000</f>
        <v>1.6899999999999997</v>
      </c>
      <c r="H30" s="54"/>
      <c r="I30" s="7"/>
      <c r="J30" s="54"/>
      <c r="K30" s="7"/>
      <c r="L30" s="7"/>
      <c r="M30" s="7"/>
      <c r="N30" s="7"/>
      <c r="O30" s="7"/>
      <c r="P30" s="7"/>
      <c r="Q30" s="7"/>
      <c r="R30" s="7"/>
      <c r="S30" s="7"/>
    </row>
    <row r="31" spans="1:19" s="126" customFormat="1" ht="15" customHeight="1" x14ac:dyDescent="0.2">
      <c r="A31" s="149" t="s">
        <v>36</v>
      </c>
      <c r="B31" s="16">
        <v>138</v>
      </c>
      <c r="C31" s="202">
        <v>12</v>
      </c>
      <c r="D31" s="55">
        <f t="shared" si="5"/>
        <v>1.6559999999999999</v>
      </c>
      <c r="E31" s="7"/>
      <c r="F31" s="22">
        <v>24</v>
      </c>
      <c r="G31" s="22">
        <f t="shared" si="6"/>
        <v>0.28799999999999998</v>
      </c>
      <c r="H31" s="54"/>
      <c r="I31" s="7"/>
      <c r="J31" s="54"/>
      <c r="K31" s="7"/>
      <c r="L31" s="7"/>
      <c r="M31" s="7"/>
      <c r="N31" s="7"/>
      <c r="O31" s="7"/>
      <c r="P31" s="7"/>
      <c r="Q31" s="7"/>
      <c r="R31" s="7"/>
      <c r="S31" s="7"/>
    </row>
    <row r="32" spans="1:19" s="105" customFormat="1" ht="15" customHeight="1" x14ac:dyDescent="0.2">
      <c r="A32" s="149" t="s">
        <v>106</v>
      </c>
      <c r="B32" s="16">
        <v>138</v>
      </c>
      <c r="C32" s="202">
        <v>46</v>
      </c>
      <c r="D32" s="55">
        <f t="shared" si="5"/>
        <v>6.3479999999999999</v>
      </c>
      <c r="E32" s="7"/>
      <c r="F32" s="22">
        <v>163</v>
      </c>
      <c r="G32" s="22">
        <f t="shared" si="6"/>
        <v>7.4980000000000002</v>
      </c>
      <c r="H32" s="54"/>
      <c r="I32" s="7"/>
      <c r="J32" s="54"/>
      <c r="K32" s="7"/>
      <c r="L32" s="7"/>
      <c r="M32" s="7"/>
      <c r="N32" s="7"/>
      <c r="O32" s="7"/>
      <c r="P32" s="7"/>
      <c r="Q32" s="7"/>
      <c r="R32" s="7"/>
      <c r="S32" s="7"/>
    </row>
    <row r="33" spans="1:19" ht="15" customHeight="1" x14ac:dyDescent="0.2">
      <c r="A33" s="149" t="s">
        <v>24</v>
      </c>
      <c r="B33" s="16">
        <v>138</v>
      </c>
      <c r="C33" s="202">
        <v>2</v>
      </c>
      <c r="D33" s="55">
        <f t="shared" si="5"/>
        <v>0.27600000000000002</v>
      </c>
      <c r="E33" s="7"/>
      <c r="F33" s="22"/>
      <c r="G33" s="22">
        <f t="shared" si="6"/>
        <v>0</v>
      </c>
      <c r="H33" s="54"/>
      <c r="I33" s="7"/>
      <c r="J33" s="54"/>
      <c r="K33" s="7"/>
      <c r="L33" s="7"/>
      <c r="M33" s="7"/>
      <c r="N33" s="7"/>
      <c r="O33" s="7"/>
      <c r="P33" s="7"/>
      <c r="Q33" s="7"/>
      <c r="R33" s="7"/>
      <c r="S33" s="7"/>
    </row>
    <row r="34" spans="1:19" ht="15" customHeight="1" x14ac:dyDescent="0.2">
      <c r="A34" s="149" t="s">
        <v>28</v>
      </c>
      <c r="B34" s="16">
        <v>138</v>
      </c>
      <c r="C34" s="202">
        <v>13</v>
      </c>
      <c r="D34" s="55">
        <f t="shared" si="5"/>
        <v>1.794</v>
      </c>
      <c r="E34" s="7"/>
      <c r="F34" s="22">
        <v>22.4</v>
      </c>
      <c r="G34" s="22">
        <f t="shared" si="6"/>
        <v>0.29120000000000001</v>
      </c>
      <c r="H34" s="54"/>
      <c r="I34" s="7"/>
      <c r="J34" s="54"/>
      <c r="K34" s="7"/>
      <c r="L34" s="7"/>
      <c r="M34" s="7"/>
      <c r="N34" s="7"/>
      <c r="O34" s="7"/>
      <c r="P34" s="7"/>
      <c r="Q34" s="7"/>
      <c r="R34" s="7"/>
      <c r="S34" s="7"/>
    </row>
    <row r="35" spans="1:19" ht="15" customHeight="1" x14ac:dyDescent="0.2">
      <c r="A35" s="149" t="s">
        <v>33</v>
      </c>
      <c r="B35" s="16">
        <v>138</v>
      </c>
      <c r="C35" s="202">
        <v>2</v>
      </c>
      <c r="D35" s="55">
        <f t="shared" si="5"/>
        <v>0.27600000000000002</v>
      </c>
      <c r="E35" s="7"/>
      <c r="F35" s="22"/>
      <c r="G35" s="22">
        <f t="shared" si="6"/>
        <v>0</v>
      </c>
      <c r="H35" s="54"/>
      <c r="I35" s="7"/>
      <c r="J35" s="54"/>
      <c r="K35" s="7"/>
      <c r="L35" s="7"/>
      <c r="M35" s="7"/>
      <c r="N35" s="7"/>
      <c r="O35" s="7"/>
      <c r="P35" s="7"/>
      <c r="Q35" s="7"/>
      <c r="R35" s="7"/>
      <c r="S35" s="7"/>
    </row>
    <row r="36" spans="1:19" s="36" customFormat="1" ht="15" customHeight="1" x14ac:dyDescent="0.2">
      <c r="A36" s="149" t="s">
        <v>19</v>
      </c>
      <c r="B36" s="16">
        <v>138</v>
      </c>
      <c r="C36" s="202">
        <v>2</v>
      </c>
      <c r="D36" s="55">
        <f t="shared" si="5"/>
        <v>0.27600000000000002</v>
      </c>
      <c r="E36" s="7"/>
      <c r="F36" s="22">
        <v>16</v>
      </c>
      <c r="G36" s="22">
        <f t="shared" si="6"/>
        <v>3.2000000000000001E-2</v>
      </c>
      <c r="H36" s="54"/>
      <c r="I36" s="7"/>
      <c r="J36" s="54"/>
      <c r="K36" s="7"/>
      <c r="L36" s="7"/>
      <c r="M36" s="7"/>
      <c r="N36" s="7"/>
      <c r="O36" s="7"/>
      <c r="P36" s="7"/>
      <c r="Q36" s="7"/>
      <c r="R36" s="7"/>
      <c r="S36" s="7"/>
    </row>
    <row r="37" spans="1:19" ht="15" customHeight="1" x14ac:dyDescent="0.2">
      <c r="A37" s="87" t="s">
        <v>25</v>
      </c>
      <c r="B37" s="16">
        <v>138</v>
      </c>
      <c r="C37" s="200">
        <v>3</v>
      </c>
      <c r="D37" s="90">
        <f t="shared" si="5"/>
        <v>0.41399999999999998</v>
      </c>
      <c r="E37" s="6"/>
      <c r="F37" s="22">
        <v>117</v>
      </c>
      <c r="G37" s="22">
        <f t="shared" si="6"/>
        <v>0.35099999999999998</v>
      </c>
      <c r="H37" s="4"/>
      <c r="I37" s="6"/>
      <c r="J37" s="4"/>
      <c r="K37" s="6"/>
      <c r="L37" s="6"/>
      <c r="M37" s="6"/>
      <c r="N37" s="6"/>
      <c r="O37" s="6"/>
      <c r="P37" s="6"/>
      <c r="Q37" s="6"/>
      <c r="R37" s="6"/>
      <c r="S37" s="6"/>
    </row>
    <row r="38" spans="1:19" ht="24.75" customHeight="1" x14ac:dyDescent="0.2">
      <c r="A38" s="92" t="s">
        <v>160</v>
      </c>
      <c r="B38" s="16">
        <v>138</v>
      </c>
      <c r="C38" s="204"/>
      <c r="D38" s="168"/>
      <c r="E38" s="103" t="s">
        <v>108</v>
      </c>
      <c r="F38" s="96"/>
      <c r="G38" s="83">
        <f>G39+G40+G41+G42+G43+G44+G45</f>
        <v>35.624999999999993</v>
      </c>
      <c r="H38" s="95">
        <v>7.12</v>
      </c>
      <c r="I38" s="104">
        <v>15.12</v>
      </c>
      <c r="J38" s="95">
        <v>43.03</v>
      </c>
      <c r="K38" s="104">
        <v>176</v>
      </c>
      <c r="L38" s="104">
        <v>0.08</v>
      </c>
      <c r="M38" s="104">
        <v>4.67</v>
      </c>
      <c r="N38" s="104"/>
      <c r="O38" s="104">
        <v>0.57999999999999996</v>
      </c>
      <c r="P38" s="104">
        <v>19.25</v>
      </c>
      <c r="Q38" s="104">
        <v>57.92</v>
      </c>
      <c r="R38" s="104">
        <v>17.579999999999998</v>
      </c>
      <c r="S38" s="104">
        <v>1.92</v>
      </c>
    </row>
    <row r="39" spans="1:19" s="105" customFormat="1" ht="15" customHeight="1" x14ac:dyDescent="0.2">
      <c r="A39" s="149" t="s">
        <v>165</v>
      </c>
      <c r="B39" s="16">
        <v>138</v>
      </c>
      <c r="C39" s="202">
        <v>93</v>
      </c>
      <c r="D39" s="22">
        <f t="shared" si="5"/>
        <v>12.834</v>
      </c>
      <c r="E39" s="186"/>
      <c r="F39" s="54">
        <v>370</v>
      </c>
      <c r="G39" s="22">
        <f t="shared" si="6"/>
        <v>34.409999999999997</v>
      </c>
      <c r="H39" s="54"/>
      <c r="I39" s="7"/>
      <c r="J39" s="54"/>
      <c r="K39" s="7"/>
      <c r="L39" s="7"/>
      <c r="M39" s="7"/>
      <c r="N39" s="7"/>
      <c r="O39" s="7"/>
      <c r="P39" s="7"/>
      <c r="Q39" s="7"/>
      <c r="R39" s="7"/>
      <c r="S39" s="7"/>
    </row>
    <row r="40" spans="1:19" s="105" customFormat="1" ht="12" customHeight="1" x14ac:dyDescent="0.2">
      <c r="A40" s="209" t="s">
        <v>25</v>
      </c>
      <c r="B40" s="16">
        <v>138</v>
      </c>
      <c r="C40" s="202">
        <v>5</v>
      </c>
      <c r="D40" s="22">
        <f t="shared" si="5"/>
        <v>0.69</v>
      </c>
      <c r="E40" s="7"/>
      <c r="F40" s="7">
        <v>117</v>
      </c>
      <c r="G40" s="22">
        <f t="shared" si="6"/>
        <v>0.58499999999999996</v>
      </c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</row>
    <row r="41" spans="1:19" ht="15" customHeight="1" x14ac:dyDescent="0.2">
      <c r="A41" s="209" t="s">
        <v>37</v>
      </c>
      <c r="B41" s="16">
        <v>138</v>
      </c>
      <c r="C41" s="202">
        <v>2</v>
      </c>
      <c r="D41" s="22">
        <f t="shared" si="5"/>
        <v>0.27600000000000002</v>
      </c>
      <c r="E41" s="7"/>
      <c r="F41" s="7">
        <v>33</v>
      </c>
      <c r="G41" s="22">
        <f t="shared" si="6"/>
        <v>6.6000000000000003E-2</v>
      </c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</row>
    <row r="42" spans="1:19" s="105" customFormat="1" x14ac:dyDescent="0.2">
      <c r="A42" s="149" t="s">
        <v>76</v>
      </c>
      <c r="B42" s="16">
        <v>138</v>
      </c>
      <c r="C42" s="202">
        <v>5</v>
      </c>
      <c r="D42" s="55">
        <f t="shared" si="5"/>
        <v>0.69</v>
      </c>
      <c r="E42" s="7"/>
      <c r="F42" s="7">
        <v>52</v>
      </c>
      <c r="G42" s="22">
        <f t="shared" si="6"/>
        <v>0.26</v>
      </c>
      <c r="H42" s="54"/>
      <c r="I42" s="7"/>
      <c r="J42" s="54"/>
      <c r="K42" s="7"/>
      <c r="L42" s="7"/>
      <c r="M42" s="7"/>
      <c r="N42" s="7"/>
      <c r="O42" s="7"/>
      <c r="P42" s="7"/>
      <c r="Q42" s="7"/>
      <c r="R42" s="7"/>
      <c r="S42" s="7"/>
    </row>
    <row r="43" spans="1:19" s="105" customFormat="1" ht="15" customHeight="1" x14ac:dyDescent="0.2">
      <c r="A43" s="149" t="s">
        <v>36</v>
      </c>
      <c r="B43" s="16">
        <v>138</v>
      </c>
      <c r="C43" s="202">
        <v>12</v>
      </c>
      <c r="D43" s="55">
        <f t="shared" si="5"/>
        <v>1.6559999999999999</v>
      </c>
      <c r="E43" s="7"/>
      <c r="F43" s="7">
        <v>24</v>
      </c>
      <c r="G43" s="187">
        <f t="shared" si="6"/>
        <v>0.28799999999999998</v>
      </c>
      <c r="H43" s="54"/>
      <c r="I43" s="7"/>
      <c r="J43" s="54"/>
      <c r="K43" s="7"/>
      <c r="L43" s="7"/>
      <c r="M43" s="7"/>
      <c r="N43" s="7"/>
      <c r="O43" s="7"/>
      <c r="P43" s="7"/>
      <c r="Q43" s="7"/>
      <c r="R43" s="7"/>
      <c r="S43" s="7"/>
    </row>
    <row r="44" spans="1:19" s="36" customFormat="1" ht="15" customHeight="1" x14ac:dyDescent="0.2">
      <c r="A44" s="149" t="s">
        <v>19</v>
      </c>
      <c r="B44" s="16">
        <v>138</v>
      </c>
      <c r="C44" s="202">
        <v>1</v>
      </c>
      <c r="D44" s="55">
        <f t="shared" si="5"/>
        <v>0.13800000000000001</v>
      </c>
      <c r="E44" s="7"/>
      <c r="F44" s="7">
        <v>16</v>
      </c>
      <c r="G44" s="187">
        <f t="shared" si="6"/>
        <v>1.6E-2</v>
      </c>
      <c r="H44" s="54"/>
      <c r="I44" s="7"/>
      <c r="J44" s="54"/>
      <c r="K44" s="7"/>
      <c r="L44" s="7"/>
      <c r="M44" s="7"/>
      <c r="N44" s="7"/>
      <c r="O44" s="7"/>
      <c r="P44" s="7"/>
      <c r="Q44" s="7"/>
      <c r="R44" s="7"/>
      <c r="S44" s="7"/>
    </row>
    <row r="45" spans="1:19" ht="15" customHeight="1" x14ac:dyDescent="0.2">
      <c r="A45" s="87" t="s">
        <v>166</v>
      </c>
      <c r="B45" s="16">
        <v>138</v>
      </c>
      <c r="C45" s="200">
        <v>2</v>
      </c>
      <c r="D45" s="90">
        <f t="shared" si="5"/>
        <v>0.27600000000000002</v>
      </c>
      <c r="E45" s="6"/>
      <c r="F45" s="4"/>
      <c r="G45" s="22">
        <f t="shared" si="6"/>
        <v>0</v>
      </c>
      <c r="H45" s="4"/>
      <c r="I45" s="6"/>
      <c r="J45" s="4"/>
      <c r="K45" s="6"/>
      <c r="L45" s="6"/>
      <c r="M45" s="6"/>
      <c r="N45" s="6"/>
      <c r="O45" s="6"/>
      <c r="P45" s="6"/>
      <c r="Q45" s="6"/>
      <c r="R45" s="6"/>
      <c r="S45" s="6"/>
    </row>
    <row r="46" spans="1:19" ht="42.75" customHeight="1" x14ac:dyDescent="0.2">
      <c r="A46" s="99" t="s">
        <v>103</v>
      </c>
      <c r="B46" s="16">
        <v>138</v>
      </c>
      <c r="C46" s="103"/>
      <c r="D46" s="168"/>
      <c r="E46" s="103">
        <v>200</v>
      </c>
      <c r="F46" s="96"/>
      <c r="G46" s="83">
        <f>G47+G48+G49+G50+G51</f>
        <v>9.3861999999999988</v>
      </c>
      <c r="H46" s="95">
        <v>3.37</v>
      </c>
      <c r="I46" s="104">
        <v>6.8</v>
      </c>
      <c r="J46" s="95">
        <v>18.3</v>
      </c>
      <c r="K46" s="104">
        <v>198</v>
      </c>
      <c r="L46" s="104">
        <v>0.2</v>
      </c>
      <c r="M46" s="104">
        <v>29</v>
      </c>
      <c r="N46" s="104"/>
      <c r="O46" s="104">
        <v>0.2</v>
      </c>
      <c r="P46" s="104">
        <v>24</v>
      </c>
      <c r="Q46" s="104">
        <v>108</v>
      </c>
      <c r="R46" s="104">
        <v>44</v>
      </c>
      <c r="S46" s="104">
        <v>1.6</v>
      </c>
    </row>
    <row r="47" spans="1:19" ht="15" customHeight="1" x14ac:dyDescent="0.2">
      <c r="A47" s="11" t="s">
        <v>27</v>
      </c>
      <c r="B47" s="16">
        <v>138</v>
      </c>
      <c r="C47" s="12">
        <v>200</v>
      </c>
      <c r="D47" s="55">
        <f t="shared" ref="D47:D49" si="7">B47*C47/1000</f>
        <v>27.6</v>
      </c>
      <c r="E47" s="7"/>
      <c r="F47" s="54">
        <v>16.899999999999999</v>
      </c>
      <c r="G47" s="22">
        <f t="shared" ref="G47:G51" si="8">C47*F47/1000</f>
        <v>3.3799999999999994</v>
      </c>
      <c r="H47" s="54"/>
      <c r="I47" s="7"/>
      <c r="J47" s="54"/>
      <c r="K47" s="7"/>
      <c r="L47" s="7"/>
      <c r="M47" s="7"/>
      <c r="N47" s="7"/>
      <c r="O47" s="7"/>
      <c r="P47" s="7"/>
      <c r="Q47" s="7"/>
      <c r="R47" s="7"/>
      <c r="S47" s="7"/>
    </row>
    <row r="48" spans="1:19" ht="15" customHeight="1" x14ac:dyDescent="0.2">
      <c r="A48" s="11" t="s">
        <v>41</v>
      </c>
      <c r="B48" s="16">
        <v>138</v>
      </c>
      <c r="C48" s="12">
        <v>5</v>
      </c>
      <c r="D48" s="55">
        <f t="shared" si="7"/>
        <v>0.69</v>
      </c>
      <c r="E48" s="7"/>
      <c r="F48" s="54">
        <v>450</v>
      </c>
      <c r="G48" s="22">
        <f t="shared" si="8"/>
        <v>2.25</v>
      </c>
      <c r="H48" s="54"/>
      <c r="I48" s="7"/>
      <c r="J48" s="54"/>
      <c r="K48" s="7"/>
      <c r="L48" s="7"/>
      <c r="M48" s="7"/>
      <c r="N48" s="7"/>
      <c r="O48" s="7"/>
      <c r="P48" s="7"/>
      <c r="Q48" s="7"/>
      <c r="R48" s="7"/>
      <c r="S48" s="7"/>
    </row>
    <row r="49" spans="1:19" s="36" customFormat="1" ht="15.75" customHeight="1" x14ac:dyDescent="0.2">
      <c r="A49" s="11" t="s">
        <v>19</v>
      </c>
      <c r="B49" s="16">
        <v>138</v>
      </c>
      <c r="C49" s="12">
        <v>2</v>
      </c>
      <c r="D49" s="55">
        <f t="shared" si="7"/>
        <v>0.27600000000000002</v>
      </c>
      <c r="E49" s="7"/>
      <c r="F49" s="54">
        <v>16</v>
      </c>
      <c r="G49" s="22">
        <f t="shared" si="8"/>
        <v>3.2000000000000001E-2</v>
      </c>
      <c r="H49" s="54"/>
      <c r="I49" s="7"/>
      <c r="J49" s="54"/>
      <c r="K49" s="7"/>
      <c r="L49" s="7"/>
      <c r="M49" s="7"/>
      <c r="N49" s="7"/>
      <c r="O49" s="7"/>
      <c r="P49" s="7"/>
      <c r="Q49" s="7"/>
      <c r="R49" s="7"/>
      <c r="S49" s="7"/>
    </row>
    <row r="50" spans="1:19" ht="15" customHeight="1" x14ac:dyDescent="0.2">
      <c r="A50" s="11" t="s">
        <v>37</v>
      </c>
      <c r="B50" s="16">
        <v>138</v>
      </c>
      <c r="C50" s="12">
        <v>2</v>
      </c>
      <c r="D50" s="55"/>
      <c r="E50" s="7"/>
      <c r="F50" s="54">
        <v>33</v>
      </c>
      <c r="G50" s="22">
        <f t="shared" si="8"/>
        <v>6.6000000000000003E-2</v>
      </c>
      <c r="H50" s="54"/>
      <c r="I50" s="7"/>
      <c r="J50" s="54"/>
      <c r="K50" s="7"/>
      <c r="L50" s="7"/>
      <c r="M50" s="7"/>
      <c r="N50" s="7"/>
      <c r="O50" s="7"/>
      <c r="P50" s="7"/>
      <c r="Q50" s="7"/>
      <c r="R50" s="7"/>
      <c r="S50" s="7"/>
    </row>
    <row r="51" spans="1:19" s="105" customFormat="1" x14ac:dyDescent="0.2">
      <c r="A51" s="10" t="s">
        <v>59</v>
      </c>
      <c r="B51" s="16">
        <v>138</v>
      </c>
      <c r="C51" s="9">
        <v>60</v>
      </c>
      <c r="D51" s="90">
        <f t="shared" ref="D51" si="9">B51*C51/1000</f>
        <v>8.2799999999999994</v>
      </c>
      <c r="E51" s="6"/>
      <c r="F51" s="4">
        <v>60.97</v>
      </c>
      <c r="G51" s="22">
        <f t="shared" si="8"/>
        <v>3.6581999999999999</v>
      </c>
      <c r="H51" s="4"/>
      <c r="I51" s="6"/>
      <c r="J51" s="4"/>
      <c r="K51" s="6"/>
      <c r="L51" s="6"/>
      <c r="M51" s="6"/>
      <c r="N51" s="6"/>
      <c r="O51" s="6"/>
      <c r="P51" s="6"/>
      <c r="Q51" s="6"/>
      <c r="R51" s="6"/>
      <c r="S51" s="6"/>
    </row>
    <row r="52" spans="1:19" ht="15" customHeight="1" x14ac:dyDescent="0.2">
      <c r="A52" s="99" t="s">
        <v>204</v>
      </c>
      <c r="B52" s="16">
        <v>138</v>
      </c>
      <c r="C52" s="110"/>
      <c r="D52" s="168"/>
      <c r="E52" s="103">
        <v>200</v>
      </c>
      <c r="F52" s="96"/>
      <c r="G52" s="83">
        <f>G53</f>
        <v>10.4</v>
      </c>
      <c r="H52" s="95">
        <v>1</v>
      </c>
      <c r="I52" s="104" t="s">
        <v>46</v>
      </c>
      <c r="J52" s="95">
        <v>19.8</v>
      </c>
      <c r="K52" s="104">
        <v>85</v>
      </c>
      <c r="L52" s="114">
        <v>20</v>
      </c>
      <c r="M52" s="114"/>
      <c r="N52" s="114">
        <v>0.67</v>
      </c>
      <c r="O52" s="114">
        <v>52</v>
      </c>
      <c r="P52" s="114">
        <v>82.67</v>
      </c>
      <c r="Q52" s="114">
        <v>30</v>
      </c>
      <c r="R52" s="114">
        <v>3.2</v>
      </c>
      <c r="S52" s="104"/>
    </row>
    <row r="53" spans="1:19" ht="15" customHeight="1" x14ac:dyDescent="0.2">
      <c r="A53" s="10" t="s">
        <v>204</v>
      </c>
      <c r="B53" s="16">
        <v>138</v>
      </c>
      <c r="C53" s="9">
        <v>200</v>
      </c>
      <c r="D53" s="90">
        <f t="shared" si="5"/>
        <v>27.6</v>
      </c>
      <c r="E53" s="6"/>
      <c r="F53" s="4">
        <v>52</v>
      </c>
      <c r="G53" s="22">
        <f t="shared" si="6"/>
        <v>10.4</v>
      </c>
      <c r="H53" s="4"/>
      <c r="I53" s="6"/>
      <c r="J53" s="4"/>
      <c r="K53" s="6"/>
      <c r="L53" s="6"/>
      <c r="M53" s="6"/>
      <c r="N53" s="6"/>
      <c r="O53" s="6"/>
      <c r="P53" s="6"/>
      <c r="Q53" s="6"/>
      <c r="R53" s="6"/>
      <c r="S53" s="6"/>
    </row>
    <row r="54" spans="1:19" s="105" customFormat="1" ht="19.5" customHeight="1" x14ac:dyDescent="0.2">
      <c r="A54" s="99" t="s">
        <v>44</v>
      </c>
      <c r="B54" s="16">
        <v>138</v>
      </c>
      <c r="C54" s="101"/>
      <c r="D54" s="168"/>
      <c r="E54" s="103">
        <v>90</v>
      </c>
      <c r="F54" s="103"/>
      <c r="G54" s="104">
        <f>SUM(G55)</f>
        <v>3.69</v>
      </c>
      <c r="H54" s="35">
        <v>8.4600000000000009</v>
      </c>
      <c r="I54" s="35">
        <v>2.5099999999999998</v>
      </c>
      <c r="J54" s="35">
        <v>44.33</v>
      </c>
      <c r="K54" s="35">
        <v>186</v>
      </c>
      <c r="L54" s="114">
        <v>0.04</v>
      </c>
      <c r="M54" s="114"/>
      <c r="N54" s="114"/>
      <c r="O54" s="114">
        <v>0.36</v>
      </c>
      <c r="P54" s="114">
        <v>9.1999999999999993</v>
      </c>
      <c r="Q54" s="114">
        <v>42.4</v>
      </c>
      <c r="R54" s="114">
        <v>10</v>
      </c>
      <c r="S54" s="114">
        <v>1.24</v>
      </c>
    </row>
    <row r="55" spans="1:19" s="105" customFormat="1" ht="15" customHeight="1" x14ac:dyDescent="0.2">
      <c r="A55" s="10" t="s">
        <v>44</v>
      </c>
      <c r="B55" s="16">
        <v>138</v>
      </c>
      <c r="C55" s="9">
        <v>90</v>
      </c>
      <c r="D55" s="90">
        <f t="shared" si="5"/>
        <v>12.42</v>
      </c>
      <c r="E55" s="6"/>
      <c r="F55" s="8">
        <v>41</v>
      </c>
      <c r="G55" s="8">
        <f>C55*F55/1000</f>
        <v>3.69</v>
      </c>
      <c r="H55" s="4"/>
      <c r="I55" s="6"/>
      <c r="J55" s="4"/>
      <c r="K55" s="6"/>
      <c r="L55" s="6"/>
      <c r="M55" s="6"/>
      <c r="N55" s="6"/>
      <c r="O55" s="6"/>
      <c r="P55" s="6"/>
      <c r="Q55" s="6"/>
      <c r="R55" s="6"/>
      <c r="S55" s="6"/>
    </row>
    <row r="56" spans="1:19" s="105" customFormat="1" ht="15" customHeight="1" x14ac:dyDescent="0.2">
      <c r="A56" s="163"/>
      <c r="B56" s="164"/>
      <c r="C56" s="179"/>
      <c r="D56" s="166"/>
      <c r="E56" s="167"/>
      <c r="F56" s="167"/>
      <c r="G56" s="167"/>
      <c r="H56" s="23">
        <f>SUM(H25:H55)</f>
        <v>23.290000000000003</v>
      </c>
      <c r="I56" s="23">
        <f t="shared" ref="I56:S56" si="10">SUM(I25:I55)</f>
        <v>28.89</v>
      </c>
      <c r="J56" s="23">
        <f t="shared" si="10"/>
        <v>145.30000000000001</v>
      </c>
      <c r="K56" s="23">
        <f t="shared" si="10"/>
        <v>767.75</v>
      </c>
      <c r="L56" s="23">
        <f t="shared" si="10"/>
        <v>20.41</v>
      </c>
      <c r="M56" s="23">
        <f t="shared" si="10"/>
        <v>52.99</v>
      </c>
      <c r="N56" s="23">
        <f t="shared" si="10"/>
        <v>39.67</v>
      </c>
      <c r="O56" s="23">
        <f t="shared" si="10"/>
        <v>55.5</v>
      </c>
      <c r="P56" s="23">
        <f t="shared" si="10"/>
        <v>362.66999999999996</v>
      </c>
      <c r="Q56" s="23">
        <f t="shared" si="10"/>
        <v>625.71999999999991</v>
      </c>
      <c r="R56" s="23">
        <f t="shared" si="10"/>
        <v>132.98000000000002</v>
      </c>
      <c r="S56" s="23">
        <f t="shared" si="10"/>
        <v>7.2200000000000006</v>
      </c>
    </row>
    <row r="57" spans="1:19" s="105" customFormat="1" ht="15" customHeight="1" x14ac:dyDescent="0.25">
      <c r="A57" s="145" t="s">
        <v>13</v>
      </c>
      <c r="B57" s="147">
        <f>B24</f>
        <v>138</v>
      </c>
      <c r="C57" s="141"/>
      <c r="D57" s="160"/>
      <c r="E57" s="141"/>
      <c r="F57" s="141"/>
      <c r="G57" s="141"/>
      <c r="H57" s="141"/>
      <c r="I57" s="141"/>
      <c r="J57" s="141"/>
      <c r="K57" s="142"/>
      <c r="L57" s="142"/>
      <c r="M57" s="142"/>
      <c r="N57" s="142"/>
      <c r="O57" s="142"/>
      <c r="P57" s="142"/>
      <c r="Q57" s="142"/>
      <c r="R57" s="142"/>
      <c r="S57" s="142"/>
    </row>
    <row r="58" spans="1:19" s="105" customFormat="1" ht="15" customHeight="1" x14ac:dyDescent="0.25">
      <c r="A58" s="99" t="s">
        <v>75</v>
      </c>
      <c r="B58" s="103">
        <v>138</v>
      </c>
      <c r="C58" s="172"/>
      <c r="D58" s="173"/>
      <c r="E58" s="103">
        <v>250</v>
      </c>
      <c r="F58" s="103"/>
      <c r="G58" s="104">
        <f>SUM(G59)</f>
        <v>22.225000000000001</v>
      </c>
      <c r="H58" s="104">
        <v>0.9</v>
      </c>
      <c r="I58" s="104">
        <v>0.2</v>
      </c>
      <c r="J58" s="104">
        <v>8.68</v>
      </c>
      <c r="K58" s="104">
        <v>135</v>
      </c>
      <c r="L58" s="104">
        <v>0.03</v>
      </c>
      <c r="M58" s="104">
        <v>45</v>
      </c>
      <c r="N58" s="104"/>
      <c r="O58" s="104">
        <v>0.03</v>
      </c>
      <c r="P58" s="104">
        <v>25.71</v>
      </c>
      <c r="Q58" s="104">
        <v>17.14</v>
      </c>
      <c r="R58" s="104">
        <v>9.64</v>
      </c>
      <c r="S58" s="104">
        <v>0.21</v>
      </c>
    </row>
    <row r="59" spans="1:19" s="105" customFormat="1" ht="15" customHeight="1" x14ac:dyDescent="0.2">
      <c r="A59" s="10" t="s">
        <v>75</v>
      </c>
      <c r="B59" s="6">
        <v>138</v>
      </c>
      <c r="C59" s="9">
        <v>250</v>
      </c>
      <c r="D59" s="8">
        <f>C59*B57/1000</f>
        <v>34.5</v>
      </c>
      <c r="E59" s="6"/>
      <c r="F59" s="6">
        <v>88.9</v>
      </c>
      <c r="G59" s="8">
        <f>C59*F59/1000</f>
        <v>22.225000000000001</v>
      </c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</row>
    <row r="60" spans="1:19" ht="15" customHeight="1" x14ac:dyDescent="0.2">
      <c r="A60" s="99" t="s">
        <v>89</v>
      </c>
      <c r="B60" s="100">
        <v>138</v>
      </c>
      <c r="C60" s="110"/>
      <c r="D60" s="104"/>
      <c r="E60" s="103">
        <v>200</v>
      </c>
      <c r="F60" s="103"/>
      <c r="G60" s="104">
        <f>SUM(G61)</f>
        <v>12.86467</v>
      </c>
      <c r="H60" s="104">
        <v>1.53</v>
      </c>
      <c r="I60" s="104">
        <v>0.34</v>
      </c>
      <c r="J60" s="104">
        <v>13.77</v>
      </c>
      <c r="K60" s="104">
        <v>61.2</v>
      </c>
      <c r="L60" s="97">
        <v>0.08</v>
      </c>
      <c r="M60" s="97">
        <v>2.6</v>
      </c>
      <c r="N60" s="97">
        <v>40</v>
      </c>
      <c r="O60" s="97"/>
      <c r="P60" s="97">
        <v>240</v>
      </c>
      <c r="Q60" s="97">
        <v>180</v>
      </c>
      <c r="R60" s="97">
        <v>28</v>
      </c>
      <c r="S60" s="97">
        <v>0.2</v>
      </c>
    </row>
    <row r="61" spans="1:19" s="178" customFormat="1" ht="15" customHeight="1" x14ac:dyDescent="0.2">
      <c r="A61" s="10" t="s">
        <v>90</v>
      </c>
      <c r="B61" s="17">
        <v>138</v>
      </c>
      <c r="C61" s="9">
        <v>211</v>
      </c>
      <c r="D61" s="8">
        <f t="shared" ref="D61" si="11">B61*C61/1000</f>
        <v>29.117999999999999</v>
      </c>
      <c r="E61" s="6"/>
      <c r="F61" s="22">
        <v>60.97</v>
      </c>
      <c r="G61" s="22">
        <f>C61*F61/1000</f>
        <v>12.86467</v>
      </c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</row>
    <row r="62" spans="1:19" s="148" customFormat="1" ht="15" customHeight="1" x14ac:dyDescent="0.2">
      <c r="A62" s="28"/>
      <c r="B62" s="42"/>
      <c r="C62" s="68"/>
      <c r="D62" s="69"/>
      <c r="E62" s="31"/>
      <c r="F62" s="31"/>
      <c r="G62" s="31"/>
      <c r="H62" s="15">
        <f>SUM(H58:H60)</f>
        <v>2.4300000000000002</v>
      </c>
      <c r="I62" s="15">
        <f t="shared" ref="I62:S62" si="12">SUM(I58:I60)</f>
        <v>0.54</v>
      </c>
      <c r="J62" s="15">
        <f t="shared" si="12"/>
        <v>22.45</v>
      </c>
      <c r="K62" s="15">
        <f t="shared" si="12"/>
        <v>196.2</v>
      </c>
      <c r="L62" s="15">
        <f t="shared" si="12"/>
        <v>0.11</v>
      </c>
      <c r="M62" s="15">
        <f t="shared" si="12"/>
        <v>47.6</v>
      </c>
      <c r="N62" s="15">
        <f t="shared" si="12"/>
        <v>40</v>
      </c>
      <c r="O62" s="15">
        <f t="shared" si="12"/>
        <v>0.03</v>
      </c>
      <c r="P62" s="15">
        <f t="shared" si="12"/>
        <v>265.70999999999998</v>
      </c>
      <c r="Q62" s="15">
        <f t="shared" si="12"/>
        <v>197.14</v>
      </c>
      <c r="R62" s="15">
        <f t="shared" si="12"/>
        <v>37.64</v>
      </c>
      <c r="S62" s="15">
        <f t="shared" si="12"/>
        <v>0.41000000000000003</v>
      </c>
    </row>
    <row r="63" spans="1:19" s="98" customFormat="1" ht="15" customHeight="1" x14ac:dyDescent="0.2">
      <c r="A63" s="58"/>
      <c r="B63" s="58"/>
      <c r="C63" s="58"/>
      <c r="D63" s="58"/>
      <c r="E63" s="58"/>
      <c r="F63" s="59" t="s">
        <v>47</v>
      </c>
      <c r="G63" s="50">
        <f>E65*E66</f>
        <v>20467.258859999998</v>
      </c>
      <c r="H63" s="155">
        <f>H23+H56+H62</f>
        <v>66.340000000000018</v>
      </c>
      <c r="I63" s="155">
        <f>I23+I56+I62</f>
        <v>79.740000000000009</v>
      </c>
      <c r="J63" s="155">
        <f>J23+J56+J62</f>
        <v>221.55</v>
      </c>
      <c r="K63" s="155">
        <f>K23+K56+K62</f>
        <v>1740.95</v>
      </c>
      <c r="L63" s="155">
        <f t="shared" ref="L63:S63" si="13">L23+L56+L62</f>
        <v>20.59</v>
      </c>
      <c r="M63" s="155">
        <f t="shared" si="13"/>
        <v>100.98</v>
      </c>
      <c r="N63" s="155">
        <f t="shared" si="13"/>
        <v>268.32</v>
      </c>
      <c r="O63" s="155">
        <f t="shared" si="13"/>
        <v>55.89</v>
      </c>
      <c r="P63" s="155">
        <f t="shared" si="13"/>
        <v>709.66999999999985</v>
      </c>
      <c r="Q63" s="155">
        <f t="shared" si="13"/>
        <v>1023.5899999999999</v>
      </c>
      <c r="R63" s="155">
        <f t="shared" si="13"/>
        <v>203.82</v>
      </c>
      <c r="S63" s="155">
        <f t="shared" si="13"/>
        <v>11.86</v>
      </c>
    </row>
    <row r="64" spans="1:19" s="41" customFormat="1" ht="15" customHeight="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</row>
    <row r="65" spans="1:9" ht="15" customHeight="1" x14ac:dyDescent="0.2">
      <c r="A65" s="2" t="s">
        <v>48</v>
      </c>
      <c r="E65" s="177">
        <v>138</v>
      </c>
      <c r="F65" s="2" t="s">
        <v>49</v>
      </c>
    </row>
    <row r="66" spans="1:9" x14ac:dyDescent="0.2">
      <c r="A66" s="2" t="s">
        <v>50</v>
      </c>
      <c r="E66" s="176">
        <f>SUM(G9+G14+G16+G18+G21+G25+G28+G38+G46+G52+G58+G54+G60)</f>
        <v>148.31347</v>
      </c>
      <c r="F66" s="2" t="s">
        <v>51</v>
      </c>
    </row>
    <row r="68" spans="1:9" x14ac:dyDescent="0.2">
      <c r="A68" s="2" t="s">
        <v>271</v>
      </c>
      <c r="B68" s="3" t="s">
        <v>272</v>
      </c>
      <c r="E68" s="2" t="s">
        <v>52</v>
      </c>
      <c r="H68" s="3"/>
      <c r="I68" s="2" t="s">
        <v>53</v>
      </c>
    </row>
    <row r="70" spans="1:9" ht="15" customHeight="1" x14ac:dyDescent="0.2"/>
  </sheetData>
  <mergeCells count="6">
    <mergeCell ref="H5:K5"/>
    <mergeCell ref="A1:B1"/>
    <mergeCell ref="A2:B2"/>
    <mergeCell ref="A3:B3"/>
    <mergeCell ref="A4:B4"/>
    <mergeCell ref="C4:G5"/>
  </mergeCells>
  <pageMargins left="0.78740157480314965" right="0.39370078740157483" top="0.39370078740157483" bottom="0.39370078740157483" header="0.31496062992125984" footer="0.31496062992125984"/>
  <pageSetup paperSize="9" scale="47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7"/>
  <sheetViews>
    <sheetView view="pageBreakPreview" topLeftCell="A21" zoomScale="78" zoomScaleNormal="110" zoomScaleSheetLayoutView="78" workbookViewId="0">
      <selection activeCell="F63" sqref="F63"/>
    </sheetView>
  </sheetViews>
  <sheetFormatPr defaultColWidth="8.85546875" defaultRowHeight="12.75" x14ac:dyDescent="0.2"/>
  <cols>
    <col min="1" max="1" width="19.140625" style="2" bestFit="1" customWidth="1"/>
    <col min="2" max="2" width="9.140625" style="2" customWidth="1"/>
    <col min="3" max="6" width="9.7109375" style="2" customWidth="1"/>
    <col min="7" max="7" width="11.42578125" style="2" customWidth="1"/>
    <col min="8" max="11" width="9.7109375" style="2" customWidth="1"/>
    <col min="12" max="13" width="8.85546875" style="2"/>
    <col min="14" max="14" width="9" style="2" bestFit="1" customWidth="1"/>
    <col min="15" max="15" width="8.85546875" style="2"/>
    <col min="16" max="16" width="8.28515625" style="2" customWidth="1"/>
    <col min="17" max="17" width="9.42578125" style="2" customWidth="1"/>
    <col min="18" max="16384" width="8.85546875" style="2"/>
  </cols>
  <sheetData>
    <row r="1" spans="1:19" x14ac:dyDescent="0.2">
      <c r="A1" s="276" t="s">
        <v>147</v>
      </c>
      <c r="B1" s="276"/>
    </row>
    <row r="2" spans="1:19" x14ac:dyDescent="0.2">
      <c r="A2" s="271" t="s">
        <v>14</v>
      </c>
      <c r="B2" s="271"/>
    </row>
    <row r="3" spans="1:19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7" t="s">
        <v>18</v>
      </c>
      <c r="D4" s="277"/>
      <c r="E4" s="277"/>
      <c r="F4" s="277"/>
      <c r="G4" s="277"/>
      <c r="H4" s="58"/>
      <c r="I4" s="58"/>
    </row>
    <row r="5" spans="1:19" ht="19.5" x14ac:dyDescent="0.25">
      <c r="C5" s="277"/>
      <c r="D5" s="277"/>
      <c r="E5" s="277"/>
      <c r="F5" s="277"/>
      <c r="G5" s="277"/>
      <c r="H5" s="275" t="s">
        <v>82</v>
      </c>
      <c r="I5" s="275"/>
      <c r="J5" s="275"/>
      <c r="K5" s="275"/>
    </row>
    <row r="6" spans="1:19" x14ac:dyDescent="0.2">
      <c r="E6" s="2" t="s">
        <v>216</v>
      </c>
    </row>
    <row r="7" spans="1:19" s="1" customFormat="1" ht="43.9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s="138" customFormat="1" ht="15" customHeight="1" x14ac:dyDescent="0.25">
      <c r="A8" s="134" t="s">
        <v>11</v>
      </c>
      <c r="B8" s="135">
        <v>99</v>
      </c>
      <c r="C8" s="136"/>
      <c r="D8" s="136"/>
      <c r="E8" s="136"/>
      <c r="F8" s="136"/>
      <c r="G8" s="136"/>
      <c r="H8" s="136"/>
      <c r="I8" s="136"/>
      <c r="J8" s="136"/>
      <c r="K8" s="137"/>
      <c r="L8" s="137"/>
      <c r="M8" s="137"/>
      <c r="N8" s="137"/>
      <c r="O8" s="137"/>
      <c r="P8" s="137"/>
      <c r="Q8" s="137"/>
      <c r="R8" s="137"/>
      <c r="S8" s="137"/>
    </row>
    <row r="9" spans="1:19" s="105" customFormat="1" ht="39" customHeight="1" x14ac:dyDescent="0.25">
      <c r="A9" s="92" t="s">
        <v>219</v>
      </c>
      <c r="B9" s="100">
        <v>99</v>
      </c>
      <c r="C9" s="201"/>
      <c r="D9" s="103"/>
      <c r="E9" s="103">
        <v>140</v>
      </c>
      <c r="F9" s="103"/>
      <c r="G9" s="104">
        <f>SUM(G10:G13)</f>
        <v>20.461100000000002</v>
      </c>
      <c r="H9" s="104">
        <v>20.6</v>
      </c>
      <c r="I9" s="104">
        <v>30.6</v>
      </c>
      <c r="J9" s="104">
        <v>2.15</v>
      </c>
      <c r="K9" s="104">
        <v>251.5</v>
      </c>
      <c r="L9" s="104" t="s">
        <v>253</v>
      </c>
      <c r="M9" s="104">
        <v>0.12</v>
      </c>
      <c r="N9" s="104">
        <v>148.65</v>
      </c>
      <c r="O9" s="104" t="s">
        <v>254</v>
      </c>
      <c r="P9" s="104">
        <v>52.69</v>
      </c>
      <c r="Q9" s="104">
        <v>116.2</v>
      </c>
      <c r="R9" s="104">
        <v>8.8699999999999992</v>
      </c>
      <c r="S9" s="104">
        <v>1.28</v>
      </c>
    </row>
    <row r="10" spans="1:19" ht="15" customHeight="1" x14ac:dyDescent="0.2">
      <c r="A10" s="149" t="s">
        <v>59</v>
      </c>
      <c r="B10" s="100">
        <v>99</v>
      </c>
      <c r="C10" s="202">
        <v>30</v>
      </c>
      <c r="D10" s="7">
        <f>B10*C10/1000</f>
        <v>2.97</v>
      </c>
      <c r="E10" s="7"/>
      <c r="F10" s="22">
        <v>60.97</v>
      </c>
      <c r="G10" s="22">
        <f>C10*F10/1000</f>
        <v>1.8290999999999999</v>
      </c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</row>
    <row r="11" spans="1:19" s="36" customFormat="1" ht="15" customHeight="1" x14ac:dyDescent="0.2">
      <c r="A11" s="149" t="s">
        <v>41</v>
      </c>
      <c r="B11" s="100">
        <v>99</v>
      </c>
      <c r="C11" s="202">
        <v>18</v>
      </c>
      <c r="D11" s="7">
        <f t="shared" ref="D11:D13" si="0">B11*C11/1000</f>
        <v>1.782</v>
      </c>
      <c r="E11" s="7"/>
      <c r="F11" s="22">
        <v>450</v>
      </c>
      <c r="G11" s="22">
        <f t="shared" ref="G11:G12" si="1">C11*F11/1000</f>
        <v>8.1</v>
      </c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</row>
    <row r="12" spans="1:19" ht="15" customHeight="1" x14ac:dyDescent="0.2">
      <c r="A12" s="149" t="s">
        <v>19</v>
      </c>
      <c r="B12" s="100">
        <v>99</v>
      </c>
      <c r="C12" s="202">
        <v>2</v>
      </c>
      <c r="D12" s="7">
        <f t="shared" si="0"/>
        <v>0.19800000000000001</v>
      </c>
      <c r="E12" s="7"/>
      <c r="F12" s="22">
        <v>16</v>
      </c>
      <c r="G12" s="22">
        <f t="shared" si="1"/>
        <v>3.2000000000000001E-2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</row>
    <row r="13" spans="1:19" ht="15" customHeight="1" x14ac:dyDescent="0.2">
      <c r="A13" s="87" t="s">
        <v>68</v>
      </c>
      <c r="B13" s="100">
        <v>99</v>
      </c>
      <c r="C13" s="200">
        <v>60</v>
      </c>
      <c r="D13" s="6">
        <f t="shared" si="0"/>
        <v>5.94</v>
      </c>
      <c r="E13" s="6"/>
      <c r="F13" s="8">
        <v>7</v>
      </c>
      <c r="G13" s="22">
        <f>C13*F13/40</f>
        <v>10.5</v>
      </c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</row>
    <row r="14" spans="1:19" s="36" customFormat="1" ht="15" customHeight="1" x14ac:dyDescent="0.2">
      <c r="A14" s="33" t="s">
        <v>41</v>
      </c>
      <c r="B14" s="100">
        <v>99</v>
      </c>
      <c r="C14" s="35"/>
      <c r="D14" s="83"/>
      <c r="E14" s="35">
        <v>10</v>
      </c>
      <c r="F14" s="103"/>
      <c r="G14" s="104">
        <f>SUM(G15)</f>
        <v>4.5</v>
      </c>
      <c r="H14" s="83">
        <v>0.08</v>
      </c>
      <c r="I14" s="83">
        <v>7.25</v>
      </c>
      <c r="J14" s="83">
        <v>0.13</v>
      </c>
      <c r="K14" s="83">
        <v>66</v>
      </c>
      <c r="L14" s="104"/>
      <c r="M14" s="104"/>
      <c r="N14" s="104">
        <v>40</v>
      </c>
      <c r="O14" s="104">
        <v>0.1</v>
      </c>
      <c r="P14" s="104">
        <v>2.4</v>
      </c>
      <c r="Q14" s="104">
        <v>3</v>
      </c>
      <c r="R14" s="104"/>
      <c r="S14" s="104"/>
    </row>
    <row r="15" spans="1:19" s="36" customFormat="1" ht="15" customHeight="1" x14ac:dyDescent="0.2">
      <c r="A15" s="10" t="s">
        <v>41</v>
      </c>
      <c r="B15" s="100">
        <v>99</v>
      </c>
      <c r="C15" s="9">
        <v>10</v>
      </c>
      <c r="D15" s="8">
        <f>B8*C15/1000</f>
        <v>0.99</v>
      </c>
      <c r="E15" s="6"/>
      <c r="F15" s="22">
        <v>450</v>
      </c>
      <c r="G15" s="22">
        <f>C15*F15/1000</f>
        <v>4.5</v>
      </c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</row>
    <row r="16" spans="1:19" s="36" customFormat="1" ht="15" customHeight="1" x14ac:dyDescent="0.2">
      <c r="A16" s="33" t="s">
        <v>60</v>
      </c>
      <c r="B16" s="100">
        <v>99</v>
      </c>
      <c r="C16" s="37"/>
      <c r="D16" s="83"/>
      <c r="E16" s="35">
        <v>18</v>
      </c>
      <c r="F16" s="103"/>
      <c r="G16" s="104">
        <f>SUM(G17)</f>
        <v>2.88</v>
      </c>
      <c r="H16" s="83">
        <v>6.96</v>
      </c>
      <c r="I16" s="83">
        <v>8.85</v>
      </c>
      <c r="J16" s="83"/>
      <c r="K16" s="83">
        <v>108</v>
      </c>
      <c r="L16" s="70">
        <v>0.05</v>
      </c>
      <c r="M16" s="70"/>
      <c r="N16" s="70"/>
      <c r="O16" s="70"/>
      <c r="P16" s="70">
        <v>8</v>
      </c>
      <c r="Q16" s="70">
        <v>42</v>
      </c>
      <c r="R16" s="70">
        <v>6</v>
      </c>
      <c r="S16" s="70">
        <v>0.6</v>
      </c>
    </row>
    <row r="17" spans="1:19" s="36" customFormat="1" ht="15" customHeight="1" x14ac:dyDescent="0.2">
      <c r="A17" s="10" t="s">
        <v>60</v>
      </c>
      <c r="B17" s="100">
        <v>99</v>
      </c>
      <c r="C17" s="9">
        <v>18</v>
      </c>
      <c r="D17" s="8">
        <f>B10*C17/1000</f>
        <v>1.782</v>
      </c>
      <c r="E17" s="6"/>
      <c r="F17" s="22">
        <v>160</v>
      </c>
      <c r="G17" s="22">
        <f>C17*F17/1000</f>
        <v>2.88</v>
      </c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</row>
    <row r="18" spans="1:19" s="36" customFormat="1" ht="15" customHeight="1" x14ac:dyDescent="0.2">
      <c r="A18" s="33" t="s">
        <v>20</v>
      </c>
      <c r="B18" s="100">
        <v>99</v>
      </c>
      <c r="C18" s="37"/>
      <c r="D18" s="83"/>
      <c r="E18" s="35">
        <v>200</v>
      </c>
      <c r="F18" s="103"/>
      <c r="G18" s="104">
        <f>SUM(G19:G20)</f>
        <v>1.302</v>
      </c>
      <c r="H18" s="103">
        <v>0.8</v>
      </c>
      <c r="I18" s="103">
        <v>0.44</v>
      </c>
      <c r="J18" s="103">
        <v>23.02</v>
      </c>
      <c r="K18" s="104">
        <v>81.819999999999993</v>
      </c>
      <c r="L18" s="104"/>
      <c r="M18" s="104">
        <v>0.27</v>
      </c>
      <c r="N18" s="104"/>
      <c r="O18" s="104"/>
      <c r="P18" s="104">
        <v>13.6</v>
      </c>
      <c r="Q18" s="104">
        <v>22.13</v>
      </c>
      <c r="R18" s="104">
        <v>11.73</v>
      </c>
      <c r="S18" s="104">
        <v>2.13</v>
      </c>
    </row>
    <row r="19" spans="1:19" s="105" customFormat="1" ht="15" customHeight="1" x14ac:dyDescent="0.2">
      <c r="A19" s="11" t="s">
        <v>21</v>
      </c>
      <c r="B19" s="100">
        <v>99</v>
      </c>
      <c r="C19" s="12">
        <v>3</v>
      </c>
      <c r="D19" s="22">
        <f>B8*C19/1000</f>
        <v>0.29699999999999999</v>
      </c>
      <c r="E19" s="7"/>
      <c r="F19" s="22">
        <v>184</v>
      </c>
      <c r="G19" s="22">
        <f>C19*F19/1000</f>
        <v>0.55200000000000005</v>
      </c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</row>
    <row r="20" spans="1:19" s="36" customFormat="1" ht="15" customHeight="1" x14ac:dyDescent="0.2">
      <c r="A20" s="10" t="s">
        <v>22</v>
      </c>
      <c r="B20" s="100">
        <v>99</v>
      </c>
      <c r="C20" s="9">
        <v>15</v>
      </c>
      <c r="D20" s="22">
        <f>B9*C20/1000</f>
        <v>1.4850000000000001</v>
      </c>
      <c r="E20" s="6"/>
      <c r="F20" s="8">
        <v>50</v>
      </c>
      <c r="G20" s="22">
        <f>C20*F20/1000</f>
        <v>0.75</v>
      </c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</row>
    <row r="21" spans="1:19" s="105" customFormat="1" ht="15" customHeight="1" x14ac:dyDescent="0.2">
      <c r="A21" s="33" t="s">
        <v>149</v>
      </c>
      <c r="B21" s="100">
        <v>99</v>
      </c>
      <c r="C21" s="37"/>
      <c r="D21" s="56"/>
      <c r="E21" s="35">
        <v>150</v>
      </c>
      <c r="F21" s="103"/>
      <c r="G21" s="104">
        <f>SUM(G22)</f>
        <v>6.15</v>
      </c>
      <c r="H21" s="103">
        <v>12.18</v>
      </c>
      <c r="I21" s="103">
        <v>3.17</v>
      </c>
      <c r="J21" s="103">
        <v>28.5</v>
      </c>
      <c r="K21" s="104">
        <v>363</v>
      </c>
      <c r="L21" s="104">
        <v>0.02</v>
      </c>
      <c r="M21" s="104"/>
      <c r="N21" s="104"/>
      <c r="O21" s="104">
        <v>0.26</v>
      </c>
      <c r="P21" s="104">
        <v>4.5999999999999996</v>
      </c>
      <c r="Q21" s="104">
        <v>17.399999999999999</v>
      </c>
      <c r="R21" s="104">
        <v>6.6</v>
      </c>
      <c r="S21" s="104">
        <v>0.22</v>
      </c>
    </row>
    <row r="22" spans="1:19" ht="15" customHeight="1" x14ac:dyDescent="0.2">
      <c r="A22" s="10" t="s">
        <v>149</v>
      </c>
      <c r="B22" s="100">
        <v>99</v>
      </c>
      <c r="C22" s="9">
        <v>150</v>
      </c>
      <c r="D22" s="8">
        <f>B11*C22/1000</f>
        <v>14.85</v>
      </c>
      <c r="E22" s="6"/>
      <c r="F22" s="8">
        <v>41</v>
      </c>
      <c r="G22" s="8">
        <f>C22*F22/1000</f>
        <v>6.15</v>
      </c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</row>
    <row r="23" spans="1:19" s="36" customFormat="1" ht="15" customHeight="1" x14ac:dyDescent="0.2">
      <c r="A23" s="163"/>
      <c r="B23" s="164"/>
      <c r="C23" s="179"/>
      <c r="D23" s="166"/>
      <c r="E23" s="167"/>
      <c r="F23" s="167"/>
      <c r="G23" s="167"/>
      <c r="H23" s="23">
        <f>SUM(H9:H22)</f>
        <v>40.620000000000005</v>
      </c>
      <c r="I23" s="23">
        <f>SUM(I9:I22)</f>
        <v>50.31</v>
      </c>
      <c r="J23" s="23">
        <f>SUM(J9:J22)</f>
        <v>53.8</v>
      </c>
      <c r="K23" s="23">
        <f>SUM(K9:K22)</f>
        <v>870.31999999999994</v>
      </c>
      <c r="L23" s="23">
        <f t="shared" ref="L23:S23" si="2">SUM(L9:L22)</f>
        <v>7.0000000000000007E-2</v>
      </c>
      <c r="M23" s="23">
        <f t="shared" si="2"/>
        <v>0.39</v>
      </c>
      <c r="N23" s="23">
        <f t="shared" si="2"/>
        <v>188.65</v>
      </c>
      <c r="O23" s="23">
        <f t="shared" si="2"/>
        <v>0.36</v>
      </c>
      <c r="P23" s="23">
        <f t="shared" si="2"/>
        <v>81.289999999999992</v>
      </c>
      <c r="Q23" s="23">
        <f t="shared" si="2"/>
        <v>200.73</v>
      </c>
      <c r="R23" s="23">
        <f t="shared" si="2"/>
        <v>33.200000000000003</v>
      </c>
      <c r="S23" s="23">
        <f t="shared" si="2"/>
        <v>4.2299999999999995</v>
      </c>
    </row>
    <row r="24" spans="1:19" ht="15" customHeight="1" x14ac:dyDescent="0.2">
      <c r="A24" s="134" t="s">
        <v>12</v>
      </c>
      <c r="B24" s="135">
        <f>B8</f>
        <v>99</v>
      </c>
      <c r="C24" s="136"/>
      <c r="D24" s="158"/>
      <c r="E24" s="136"/>
      <c r="F24" s="136"/>
      <c r="G24" s="136"/>
      <c r="H24" s="136"/>
      <c r="I24" s="136"/>
      <c r="J24" s="136"/>
      <c r="K24" s="137"/>
      <c r="L24" s="137"/>
      <c r="M24" s="137"/>
      <c r="N24" s="137"/>
      <c r="O24" s="137"/>
      <c r="P24" s="137"/>
      <c r="Q24" s="137"/>
      <c r="R24" s="137"/>
      <c r="S24" s="137"/>
    </row>
    <row r="25" spans="1:19" ht="30" customHeight="1" x14ac:dyDescent="0.2">
      <c r="A25" s="38" t="s">
        <v>275</v>
      </c>
      <c r="B25" s="16">
        <v>99</v>
      </c>
      <c r="C25" s="12"/>
      <c r="D25" s="8"/>
      <c r="E25" s="40">
        <v>100</v>
      </c>
      <c r="F25" s="56"/>
      <c r="G25" s="83">
        <f>G26+G27</f>
        <v>11.1403</v>
      </c>
      <c r="H25" s="40">
        <v>1.37</v>
      </c>
      <c r="I25" s="40">
        <v>1.75</v>
      </c>
      <c r="J25" s="40">
        <v>7.73</v>
      </c>
      <c r="K25" s="40">
        <v>37</v>
      </c>
      <c r="L25" s="40">
        <v>0.02</v>
      </c>
      <c r="M25" s="40">
        <v>7.32</v>
      </c>
      <c r="N25" s="40">
        <v>39</v>
      </c>
      <c r="O25" s="40">
        <v>2.36</v>
      </c>
      <c r="P25" s="40">
        <v>168.45</v>
      </c>
      <c r="Q25" s="40">
        <v>120.4</v>
      </c>
      <c r="R25" s="40">
        <v>26.4</v>
      </c>
      <c r="S25" s="40">
        <v>1.53</v>
      </c>
    </row>
    <row r="26" spans="1:19" ht="15" customHeight="1" x14ac:dyDescent="0.2">
      <c r="A26" s="11" t="s">
        <v>276</v>
      </c>
      <c r="B26" s="16">
        <v>99</v>
      </c>
      <c r="C26" s="12">
        <v>119</v>
      </c>
      <c r="D26" s="8">
        <f t="shared" ref="D26:D27" si="3">B26*C26/1000</f>
        <v>11.781000000000001</v>
      </c>
      <c r="E26" s="7"/>
      <c r="F26" s="22">
        <v>88.7</v>
      </c>
      <c r="G26" s="22">
        <f t="shared" ref="G26:G27" si="4">C26*F26/1000</f>
        <v>10.555300000000001</v>
      </c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</row>
    <row r="27" spans="1:19" ht="15" customHeight="1" x14ac:dyDescent="0.2">
      <c r="A27" s="11" t="s">
        <v>25</v>
      </c>
      <c r="B27" s="16">
        <v>99</v>
      </c>
      <c r="C27" s="12">
        <v>5</v>
      </c>
      <c r="D27" s="8">
        <f t="shared" si="3"/>
        <v>0.495</v>
      </c>
      <c r="E27" s="7"/>
      <c r="F27" s="8">
        <v>117</v>
      </c>
      <c r="G27" s="8">
        <f t="shared" si="4"/>
        <v>0.58499999999999996</v>
      </c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</row>
    <row r="28" spans="1:19" s="105" customFormat="1" ht="54" customHeight="1" x14ac:dyDescent="0.2">
      <c r="A28" s="92" t="s">
        <v>129</v>
      </c>
      <c r="B28" s="16">
        <v>99</v>
      </c>
      <c r="C28" s="201"/>
      <c r="D28" s="95"/>
      <c r="E28" s="103" t="s">
        <v>63</v>
      </c>
      <c r="F28" s="103"/>
      <c r="G28" s="104">
        <f>SUM(G29:G37)</f>
        <v>10.350200000000001</v>
      </c>
      <c r="H28" s="96">
        <v>1.97</v>
      </c>
      <c r="I28" s="103">
        <v>2.71</v>
      </c>
      <c r="J28" s="96">
        <v>12.11</v>
      </c>
      <c r="K28" s="103">
        <v>85.75</v>
      </c>
      <c r="L28" s="103">
        <v>7.0000000000000007E-2</v>
      </c>
      <c r="M28" s="103">
        <v>12</v>
      </c>
      <c r="N28" s="103"/>
      <c r="O28" s="103"/>
      <c r="P28" s="103">
        <v>59.1</v>
      </c>
      <c r="Q28" s="103">
        <v>267</v>
      </c>
      <c r="R28" s="103">
        <v>31.8</v>
      </c>
      <c r="S28" s="103">
        <v>0.93</v>
      </c>
    </row>
    <row r="29" spans="1:19" s="138" customFormat="1" ht="15" customHeight="1" x14ac:dyDescent="0.2">
      <c r="A29" s="149" t="s">
        <v>102</v>
      </c>
      <c r="B29" s="16">
        <v>99</v>
      </c>
      <c r="C29" s="202">
        <v>5</v>
      </c>
      <c r="D29" s="55">
        <f>B29*C29/1000</f>
        <v>0.495</v>
      </c>
      <c r="E29" s="7"/>
      <c r="F29" s="22">
        <v>40</v>
      </c>
      <c r="G29" s="22">
        <f>C29*F29/1000</f>
        <v>0.2</v>
      </c>
      <c r="H29" s="54"/>
      <c r="I29" s="7"/>
      <c r="J29" s="54"/>
      <c r="K29" s="7"/>
      <c r="L29" s="7"/>
      <c r="M29" s="7"/>
      <c r="N29" s="7"/>
      <c r="O29" s="7"/>
      <c r="P29" s="7"/>
      <c r="Q29" s="7"/>
      <c r="R29" s="7"/>
      <c r="S29" s="7"/>
    </row>
    <row r="30" spans="1:19" s="105" customFormat="1" x14ac:dyDescent="0.2">
      <c r="A30" s="149" t="s">
        <v>27</v>
      </c>
      <c r="B30" s="16">
        <v>99</v>
      </c>
      <c r="C30" s="202">
        <v>100</v>
      </c>
      <c r="D30" s="55">
        <f t="shared" ref="D30:D55" si="5">B30*C30/1000</f>
        <v>9.9</v>
      </c>
      <c r="E30" s="7"/>
      <c r="F30" s="22">
        <v>16.899999999999999</v>
      </c>
      <c r="G30" s="22">
        <f t="shared" ref="G30:G53" si="6">C30*F30/1000</f>
        <v>1.6899999999999997</v>
      </c>
      <c r="H30" s="54"/>
      <c r="I30" s="7"/>
      <c r="J30" s="54"/>
      <c r="K30" s="7"/>
      <c r="L30" s="7"/>
      <c r="M30" s="7"/>
      <c r="N30" s="7"/>
      <c r="O30" s="7"/>
      <c r="P30" s="7"/>
      <c r="Q30" s="7"/>
      <c r="R30" s="7"/>
      <c r="S30" s="7"/>
    </row>
    <row r="31" spans="1:19" s="126" customFormat="1" ht="15" customHeight="1" x14ac:dyDescent="0.2">
      <c r="A31" s="149" t="s">
        <v>36</v>
      </c>
      <c r="B31" s="16">
        <v>99</v>
      </c>
      <c r="C31" s="202">
        <v>12</v>
      </c>
      <c r="D31" s="55">
        <f t="shared" si="5"/>
        <v>1.1879999999999999</v>
      </c>
      <c r="E31" s="7"/>
      <c r="F31" s="22">
        <v>24</v>
      </c>
      <c r="G31" s="22">
        <f t="shared" si="6"/>
        <v>0.28799999999999998</v>
      </c>
      <c r="H31" s="54"/>
      <c r="I31" s="7"/>
      <c r="J31" s="54"/>
      <c r="K31" s="7"/>
      <c r="L31" s="7"/>
      <c r="M31" s="7"/>
      <c r="N31" s="7"/>
      <c r="O31" s="7"/>
      <c r="P31" s="7"/>
      <c r="Q31" s="7"/>
      <c r="R31" s="7"/>
      <c r="S31" s="7"/>
    </row>
    <row r="32" spans="1:19" s="105" customFormat="1" ht="15" customHeight="1" x14ac:dyDescent="0.2">
      <c r="A32" s="149" t="s">
        <v>106</v>
      </c>
      <c r="B32" s="16">
        <v>99</v>
      </c>
      <c r="C32" s="202">
        <v>46</v>
      </c>
      <c r="D32" s="55">
        <f t="shared" si="5"/>
        <v>4.5540000000000003</v>
      </c>
      <c r="E32" s="7"/>
      <c r="F32" s="22">
        <v>163</v>
      </c>
      <c r="G32" s="22">
        <f t="shared" si="6"/>
        <v>7.4980000000000002</v>
      </c>
      <c r="H32" s="54"/>
      <c r="I32" s="7"/>
      <c r="J32" s="54"/>
      <c r="K32" s="7"/>
      <c r="L32" s="7"/>
      <c r="M32" s="7"/>
      <c r="N32" s="7"/>
      <c r="O32" s="7"/>
      <c r="P32" s="7"/>
      <c r="Q32" s="7"/>
      <c r="R32" s="7"/>
      <c r="S32" s="7"/>
    </row>
    <row r="33" spans="1:19" ht="15" customHeight="1" x14ac:dyDescent="0.2">
      <c r="A33" s="149" t="s">
        <v>24</v>
      </c>
      <c r="B33" s="16">
        <v>99</v>
      </c>
      <c r="C33" s="202">
        <v>2</v>
      </c>
      <c r="D33" s="55">
        <f t="shared" si="5"/>
        <v>0.19800000000000001</v>
      </c>
      <c r="E33" s="7"/>
      <c r="F33" s="22"/>
      <c r="G33" s="22">
        <f t="shared" si="6"/>
        <v>0</v>
      </c>
      <c r="H33" s="54"/>
      <c r="I33" s="7"/>
      <c r="J33" s="54"/>
      <c r="K33" s="7"/>
      <c r="L33" s="7"/>
      <c r="M33" s="7"/>
      <c r="N33" s="7"/>
      <c r="O33" s="7"/>
      <c r="P33" s="7"/>
      <c r="Q33" s="7"/>
      <c r="R33" s="7"/>
      <c r="S33" s="7"/>
    </row>
    <row r="34" spans="1:19" ht="15" customHeight="1" x14ac:dyDescent="0.2">
      <c r="A34" s="149" t="s">
        <v>28</v>
      </c>
      <c r="B34" s="16">
        <v>99</v>
      </c>
      <c r="C34" s="202">
        <v>13</v>
      </c>
      <c r="D34" s="55">
        <f t="shared" si="5"/>
        <v>1.2869999999999999</v>
      </c>
      <c r="E34" s="7"/>
      <c r="F34" s="22">
        <v>22.4</v>
      </c>
      <c r="G34" s="22">
        <f t="shared" si="6"/>
        <v>0.29120000000000001</v>
      </c>
      <c r="H34" s="54"/>
      <c r="I34" s="7"/>
      <c r="J34" s="54"/>
      <c r="K34" s="7"/>
      <c r="L34" s="7"/>
      <c r="M34" s="7"/>
      <c r="N34" s="7"/>
      <c r="O34" s="7"/>
      <c r="P34" s="7"/>
      <c r="Q34" s="7"/>
      <c r="R34" s="7"/>
      <c r="S34" s="7"/>
    </row>
    <row r="35" spans="1:19" ht="15" customHeight="1" x14ac:dyDescent="0.2">
      <c r="A35" s="149" t="s">
        <v>33</v>
      </c>
      <c r="B35" s="16">
        <v>99</v>
      </c>
      <c r="C35" s="202">
        <v>2</v>
      </c>
      <c r="D35" s="55">
        <f t="shared" si="5"/>
        <v>0.19800000000000001</v>
      </c>
      <c r="E35" s="7"/>
      <c r="F35" s="22"/>
      <c r="G35" s="22">
        <f t="shared" si="6"/>
        <v>0</v>
      </c>
      <c r="H35" s="54"/>
      <c r="I35" s="7"/>
      <c r="J35" s="54"/>
      <c r="K35" s="7"/>
      <c r="L35" s="7"/>
      <c r="M35" s="7"/>
      <c r="N35" s="7"/>
      <c r="O35" s="7"/>
      <c r="P35" s="7"/>
      <c r="Q35" s="7"/>
      <c r="R35" s="7"/>
      <c r="S35" s="7"/>
    </row>
    <row r="36" spans="1:19" s="36" customFormat="1" ht="15" customHeight="1" x14ac:dyDescent="0.2">
      <c r="A36" s="149" t="s">
        <v>19</v>
      </c>
      <c r="B36" s="16">
        <v>99</v>
      </c>
      <c r="C36" s="202">
        <v>2</v>
      </c>
      <c r="D36" s="55">
        <f t="shared" si="5"/>
        <v>0.19800000000000001</v>
      </c>
      <c r="E36" s="7"/>
      <c r="F36" s="22">
        <v>16</v>
      </c>
      <c r="G36" s="22">
        <f t="shared" si="6"/>
        <v>3.2000000000000001E-2</v>
      </c>
      <c r="H36" s="54"/>
      <c r="I36" s="7"/>
      <c r="J36" s="54"/>
      <c r="K36" s="7"/>
      <c r="L36" s="7"/>
      <c r="M36" s="7"/>
      <c r="N36" s="7"/>
      <c r="O36" s="7"/>
      <c r="P36" s="7"/>
      <c r="Q36" s="7"/>
      <c r="R36" s="7"/>
      <c r="S36" s="7"/>
    </row>
    <row r="37" spans="1:19" ht="15" customHeight="1" x14ac:dyDescent="0.2">
      <c r="A37" s="87" t="s">
        <v>25</v>
      </c>
      <c r="B37" s="16">
        <v>99</v>
      </c>
      <c r="C37" s="200">
        <v>3</v>
      </c>
      <c r="D37" s="90">
        <f t="shared" si="5"/>
        <v>0.29699999999999999</v>
      </c>
      <c r="E37" s="6"/>
      <c r="F37" s="22">
        <v>117</v>
      </c>
      <c r="G37" s="22">
        <f t="shared" si="6"/>
        <v>0.35099999999999998</v>
      </c>
      <c r="H37" s="4"/>
      <c r="I37" s="6"/>
      <c r="J37" s="4"/>
      <c r="K37" s="6"/>
      <c r="L37" s="6"/>
      <c r="M37" s="6"/>
      <c r="N37" s="6"/>
      <c r="O37" s="6"/>
      <c r="P37" s="6"/>
      <c r="Q37" s="6"/>
      <c r="R37" s="6"/>
      <c r="S37" s="6"/>
    </row>
    <row r="38" spans="1:19" ht="24.75" customHeight="1" x14ac:dyDescent="0.2">
      <c r="A38" s="92" t="s">
        <v>160</v>
      </c>
      <c r="B38" s="16">
        <v>99</v>
      </c>
      <c r="C38" s="204"/>
      <c r="D38" s="168"/>
      <c r="E38" s="103" t="s">
        <v>218</v>
      </c>
      <c r="F38" s="96"/>
      <c r="G38" s="83">
        <f>G39+G40+G41+G42+G43+G44+G45</f>
        <v>53.014999999999993</v>
      </c>
      <c r="H38" s="95">
        <v>7.12</v>
      </c>
      <c r="I38" s="104">
        <v>15.12</v>
      </c>
      <c r="J38" s="95">
        <v>43.03</v>
      </c>
      <c r="K38" s="104">
        <v>176</v>
      </c>
      <c r="L38" s="104">
        <v>0.08</v>
      </c>
      <c r="M38" s="104">
        <v>4.67</v>
      </c>
      <c r="N38" s="104"/>
      <c r="O38" s="104">
        <v>0.57999999999999996</v>
      </c>
      <c r="P38" s="104">
        <v>19.25</v>
      </c>
      <c r="Q38" s="104">
        <v>57.92</v>
      </c>
      <c r="R38" s="104">
        <v>17.579999999999998</v>
      </c>
      <c r="S38" s="104">
        <v>1.92</v>
      </c>
    </row>
    <row r="39" spans="1:19" s="105" customFormat="1" ht="15" customHeight="1" x14ac:dyDescent="0.2">
      <c r="A39" s="149" t="s">
        <v>165</v>
      </c>
      <c r="B39" s="16">
        <v>99</v>
      </c>
      <c r="C39" s="202">
        <v>140</v>
      </c>
      <c r="D39" s="22">
        <f t="shared" si="5"/>
        <v>13.86</v>
      </c>
      <c r="E39" s="186"/>
      <c r="F39" s="54">
        <v>370</v>
      </c>
      <c r="G39" s="22">
        <f t="shared" si="6"/>
        <v>51.8</v>
      </c>
      <c r="H39" s="54"/>
      <c r="I39" s="7"/>
      <c r="J39" s="54"/>
      <c r="K39" s="7"/>
      <c r="L39" s="7"/>
      <c r="M39" s="7"/>
      <c r="N39" s="7"/>
      <c r="O39" s="7"/>
      <c r="P39" s="7"/>
      <c r="Q39" s="7"/>
      <c r="R39" s="7"/>
      <c r="S39" s="7"/>
    </row>
    <row r="40" spans="1:19" s="105" customFormat="1" ht="12" customHeight="1" x14ac:dyDescent="0.2">
      <c r="A40" s="209" t="s">
        <v>25</v>
      </c>
      <c r="B40" s="16">
        <v>99</v>
      </c>
      <c r="C40" s="202">
        <v>5</v>
      </c>
      <c r="D40" s="22">
        <f t="shared" si="5"/>
        <v>0.495</v>
      </c>
      <c r="E40" s="7"/>
      <c r="F40" s="7">
        <v>117</v>
      </c>
      <c r="G40" s="22">
        <f t="shared" si="6"/>
        <v>0.58499999999999996</v>
      </c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</row>
    <row r="41" spans="1:19" ht="15" customHeight="1" x14ac:dyDescent="0.2">
      <c r="A41" s="209" t="s">
        <v>37</v>
      </c>
      <c r="B41" s="16">
        <v>99</v>
      </c>
      <c r="C41" s="202">
        <v>2</v>
      </c>
      <c r="D41" s="22">
        <f t="shared" si="5"/>
        <v>0.19800000000000001</v>
      </c>
      <c r="E41" s="7"/>
      <c r="F41" s="7">
        <v>33</v>
      </c>
      <c r="G41" s="22">
        <f t="shared" si="6"/>
        <v>6.6000000000000003E-2</v>
      </c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</row>
    <row r="42" spans="1:19" s="105" customFormat="1" x14ac:dyDescent="0.2">
      <c r="A42" s="149" t="s">
        <v>76</v>
      </c>
      <c r="B42" s="16">
        <v>99</v>
      </c>
      <c r="C42" s="202">
        <v>5</v>
      </c>
      <c r="D42" s="55">
        <f t="shared" si="5"/>
        <v>0.495</v>
      </c>
      <c r="E42" s="7"/>
      <c r="F42" s="7">
        <v>52</v>
      </c>
      <c r="G42" s="22">
        <f t="shared" si="6"/>
        <v>0.26</v>
      </c>
      <c r="H42" s="54"/>
      <c r="I42" s="7"/>
      <c r="J42" s="54"/>
      <c r="K42" s="7"/>
      <c r="L42" s="7"/>
      <c r="M42" s="7"/>
      <c r="N42" s="7"/>
      <c r="O42" s="7"/>
      <c r="P42" s="7"/>
      <c r="Q42" s="7"/>
      <c r="R42" s="7"/>
      <c r="S42" s="7"/>
    </row>
    <row r="43" spans="1:19" s="105" customFormat="1" ht="15" customHeight="1" x14ac:dyDescent="0.2">
      <c r="A43" s="149" t="s">
        <v>36</v>
      </c>
      <c r="B43" s="16">
        <v>99</v>
      </c>
      <c r="C43" s="202">
        <v>12</v>
      </c>
      <c r="D43" s="55">
        <f t="shared" si="5"/>
        <v>1.1879999999999999</v>
      </c>
      <c r="E43" s="7"/>
      <c r="F43" s="7">
        <v>24</v>
      </c>
      <c r="G43" s="187">
        <f t="shared" si="6"/>
        <v>0.28799999999999998</v>
      </c>
      <c r="H43" s="54"/>
      <c r="I43" s="7"/>
      <c r="J43" s="54"/>
      <c r="K43" s="7"/>
      <c r="L43" s="7"/>
      <c r="M43" s="7"/>
      <c r="N43" s="7"/>
      <c r="O43" s="7"/>
      <c r="P43" s="7"/>
      <c r="Q43" s="7"/>
      <c r="R43" s="7"/>
      <c r="S43" s="7"/>
    </row>
    <row r="44" spans="1:19" s="36" customFormat="1" ht="15" customHeight="1" x14ac:dyDescent="0.2">
      <c r="A44" s="149" t="s">
        <v>19</v>
      </c>
      <c r="B44" s="16">
        <v>99</v>
      </c>
      <c r="C44" s="202">
        <v>1</v>
      </c>
      <c r="D44" s="55">
        <f t="shared" si="5"/>
        <v>9.9000000000000005E-2</v>
      </c>
      <c r="E44" s="7"/>
      <c r="F44" s="7">
        <v>16</v>
      </c>
      <c r="G44" s="187">
        <f t="shared" si="6"/>
        <v>1.6E-2</v>
      </c>
      <c r="H44" s="54"/>
      <c r="I44" s="7"/>
      <c r="J44" s="54"/>
      <c r="K44" s="7"/>
      <c r="L44" s="7"/>
      <c r="M44" s="7"/>
      <c r="N44" s="7"/>
      <c r="O44" s="7"/>
      <c r="P44" s="7"/>
      <c r="Q44" s="7"/>
      <c r="R44" s="7"/>
      <c r="S44" s="7"/>
    </row>
    <row r="45" spans="1:19" ht="15" customHeight="1" x14ac:dyDescent="0.2">
      <c r="A45" s="87" t="s">
        <v>166</v>
      </c>
      <c r="B45" s="16">
        <v>99</v>
      </c>
      <c r="C45" s="200">
        <v>2</v>
      </c>
      <c r="D45" s="90">
        <f t="shared" si="5"/>
        <v>0.19800000000000001</v>
      </c>
      <c r="E45" s="6"/>
      <c r="F45" s="4"/>
      <c r="G45" s="22">
        <f t="shared" si="6"/>
        <v>0</v>
      </c>
      <c r="H45" s="4"/>
      <c r="I45" s="6"/>
      <c r="J45" s="4"/>
      <c r="K45" s="6"/>
      <c r="L45" s="6"/>
      <c r="M45" s="6"/>
      <c r="N45" s="6"/>
      <c r="O45" s="6"/>
      <c r="P45" s="6"/>
      <c r="Q45" s="6"/>
      <c r="R45" s="6"/>
      <c r="S45" s="6"/>
    </row>
    <row r="46" spans="1:19" ht="42.75" customHeight="1" x14ac:dyDescent="0.2">
      <c r="A46" s="99" t="s">
        <v>103</v>
      </c>
      <c r="B46" s="16">
        <v>99</v>
      </c>
      <c r="C46" s="103"/>
      <c r="D46" s="168"/>
      <c r="E46" s="103">
        <v>200</v>
      </c>
      <c r="F46" s="96"/>
      <c r="G46" s="83">
        <f>G47+G48+G49+G50+G51</f>
        <v>8.0216499999999993</v>
      </c>
      <c r="H46" s="95">
        <v>3.37</v>
      </c>
      <c r="I46" s="104">
        <v>6.8</v>
      </c>
      <c r="J46" s="95">
        <v>18.3</v>
      </c>
      <c r="K46" s="104">
        <v>148.5</v>
      </c>
      <c r="L46" s="104">
        <v>0.2</v>
      </c>
      <c r="M46" s="104">
        <v>29</v>
      </c>
      <c r="N46" s="104"/>
      <c r="O46" s="104">
        <v>0.2</v>
      </c>
      <c r="P46" s="104">
        <v>24</v>
      </c>
      <c r="Q46" s="104">
        <v>108</v>
      </c>
      <c r="R46" s="104">
        <v>44</v>
      </c>
      <c r="S46" s="104">
        <v>1.6</v>
      </c>
    </row>
    <row r="47" spans="1:19" ht="15" customHeight="1" x14ac:dyDescent="0.2">
      <c r="A47" s="11" t="s">
        <v>27</v>
      </c>
      <c r="B47" s="16">
        <v>99</v>
      </c>
      <c r="C47" s="12">
        <v>200</v>
      </c>
      <c r="D47" s="55">
        <f t="shared" ref="D47:D49" si="7">B47*C47/1000</f>
        <v>19.8</v>
      </c>
      <c r="E47" s="7"/>
      <c r="F47" s="54">
        <v>16.899999999999999</v>
      </c>
      <c r="G47" s="22">
        <f t="shared" ref="G47:G51" si="8">C47*F47/1000</f>
        <v>3.3799999999999994</v>
      </c>
      <c r="H47" s="54"/>
      <c r="I47" s="7"/>
      <c r="J47" s="54"/>
      <c r="K47" s="7"/>
      <c r="L47" s="7"/>
      <c r="M47" s="7"/>
      <c r="N47" s="7"/>
      <c r="O47" s="7"/>
      <c r="P47" s="7"/>
      <c r="Q47" s="7"/>
      <c r="R47" s="7"/>
      <c r="S47" s="7"/>
    </row>
    <row r="48" spans="1:19" ht="15" customHeight="1" x14ac:dyDescent="0.2">
      <c r="A48" s="11" t="s">
        <v>41</v>
      </c>
      <c r="B48" s="16">
        <v>99</v>
      </c>
      <c r="C48" s="12">
        <v>4</v>
      </c>
      <c r="D48" s="55">
        <f t="shared" si="7"/>
        <v>0.39600000000000002</v>
      </c>
      <c r="E48" s="7"/>
      <c r="F48" s="54">
        <v>450</v>
      </c>
      <c r="G48" s="22">
        <f t="shared" si="8"/>
        <v>1.8</v>
      </c>
      <c r="H48" s="54"/>
      <c r="I48" s="7"/>
      <c r="J48" s="54"/>
      <c r="K48" s="7"/>
      <c r="L48" s="7"/>
      <c r="M48" s="7"/>
      <c r="N48" s="7"/>
      <c r="O48" s="7"/>
      <c r="P48" s="7"/>
      <c r="Q48" s="7"/>
      <c r="R48" s="7"/>
      <c r="S48" s="7"/>
    </row>
    <row r="49" spans="1:19" s="36" customFormat="1" ht="15.75" customHeight="1" x14ac:dyDescent="0.2">
      <c r="A49" s="11" t="s">
        <v>19</v>
      </c>
      <c r="B49" s="16">
        <v>99</v>
      </c>
      <c r="C49" s="12">
        <v>2</v>
      </c>
      <c r="D49" s="55">
        <f t="shared" si="7"/>
        <v>0.19800000000000001</v>
      </c>
      <c r="E49" s="7"/>
      <c r="F49" s="54">
        <v>16</v>
      </c>
      <c r="G49" s="22">
        <f t="shared" si="8"/>
        <v>3.2000000000000001E-2</v>
      </c>
      <c r="H49" s="54"/>
      <c r="I49" s="7"/>
      <c r="J49" s="54"/>
      <c r="K49" s="7"/>
      <c r="L49" s="7"/>
      <c r="M49" s="7"/>
      <c r="N49" s="7"/>
      <c r="O49" s="7"/>
      <c r="P49" s="7"/>
      <c r="Q49" s="7"/>
      <c r="R49" s="7"/>
      <c r="S49" s="7"/>
    </row>
    <row r="50" spans="1:19" ht="15" customHeight="1" x14ac:dyDescent="0.2">
      <c r="A50" s="11" t="s">
        <v>37</v>
      </c>
      <c r="B50" s="16">
        <v>99</v>
      </c>
      <c r="C50" s="12">
        <v>2</v>
      </c>
      <c r="D50" s="55"/>
      <c r="E50" s="7"/>
      <c r="F50" s="54">
        <v>33</v>
      </c>
      <c r="G50" s="22">
        <f t="shared" si="8"/>
        <v>6.6000000000000003E-2</v>
      </c>
      <c r="H50" s="54"/>
      <c r="I50" s="7"/>
      <c r="J50" s="54"/>
      <c r="K50" s="7"/>
      <c r="L50" s="7"/>
      <c r="M50" s="7"/>
      <c r="N50" s="7"/>
      <c r="O50" s="7"/>
      <c r="P50" s="7"/>
      <c r="Q50" s="7"/>
      <c r="R50" s="7"/>
      <c r="S50" s="7"/>
    </row>
    <row r="51" spans="1:19" s="105" customFormat="1" x14ac:dyDescent="0.2">
      <c r="A51" s="10" t="s">
        <v>59</v>
      </c>
      <c r="B51" s="16">
        <v>99</v>
      </c>
      <c r="C51" s="9">
        <v>45</v>
      </c>
      <c r="D51" s="90">
        <f t="shared" ref="D51" si="9">B51*C51/1000</f>
        <v>4.4550000000000001</v>
      </c>
      <c r="E51" s="6"/>
      <c r="F51" s="4">
        <v>60.97</v>
      </c>
      <c r="G51" s="22">
        <f t="shared" si="8"/>
        <v>2.7436500000000001</v>
      </c>
      <c r="H51" s="4"/>
      <c r="I51" s="6"/>
      <c r="J51" s="4"/>
      <c r="K51" s="6"/>
      <c r="L51" s="6"/>
      <c r="M51" s="6"/>
      <c r="N51" s="6"/>
      <c r="O51" s="6"/>
      <c r="P51" s="6"/>
      <c r="Q51" s="6"/>
      <c r="R51" s="6"/>
      <c r="S51" s="6"/>
    </row>
    <row r="52" spans="1:19" ht="15" customHeight="1" x14ac:dyDescent="0.2">
      <c r="A52" s="99" t="s">
        <v>204</v>
      </c>
      <c r="B52" s="16">
        <v>99</v>
      </c>
      <c r="C52" s="110"/>
      <c r="D52" s="168"/>
      <c r="E52" s="103">
        <v>200</v>
      </c>
      <c r="F52" s="96"/>
      <c r="G52" s="83">
        <f>G53</f>
        <v>10.4</v>
      </c>
      <c r="H52" s="95">
        <v>1</v>
      </c>
      <c r="I52" s="104" t="s">
        <v>46</v>
      </c>
      <c r="J52" s="95">
        <v>19.8</v>
      </c>
      <c r="K52" s="104">
        <v>85</v>
      </c>
      <c r="L52" s="114">
        <v>20</v>
      </c>
      <c r="M52" s="114"/>
      <c r="N52" s="114">
        <v>0.67</v>
      </c>
      <c r="O52" s="114">
        <v>52</v>
      </c>
      <c r="P52" s="114">
        <v>82.67</v>
      </c>
      <c r="Q52" s="114">
        <v>30</v>
      </c>
      <c r="R52" s="114">
        <v>3.2</v>
      </c>
      <c r="S52" s="104"/>
    </row>
    <row r="53" spans="1:19" ht="15" customHeight="1" x14ac:dyDescent="0.2">
      <c r="A53" s="10" t="s">
        <v>204</v>
      </c>
      <c r="B53" s="16">
        <v>99</v>
      </c>
      <c r="C53" s="9">
        <v>200</v>
      </c>
      <c r="D53" s="90">
        <f t="shared" si="5"/>
        <v>19.8</v>
      </c>
      <c r="E53" s="6"/>
      <c r="F53" s="4">
        <v>52</v>
      </c>
      <c r="G53" s="22">
        <f t="shared" si="6"/>
        <v>10.4</v>
      </c>
      <c r="H53" s="4"/>
      <c r="I53" s="6"/>
      <c r="J53" s="4"/>
      <c r="K53" s="6"/>
      <c r="L53" s="6"/>
      <c r="M53" s="6"/>
      <c r="N53" s="6"/>
      <c r="O53" s="6"/>
      <c r="P53" s="6"/>
      <c r="Q53" s="6"/>
      <c r="R53" s="6"/>
      <c r="S53" s="6"/>
    </row>
    <row r="54" spans="1:19" s="105" customFormat="1" ht="19.5" customHeight="1" x14ac:dyDescent="0.2">
      <c r="A54" s="99" t="s">
        <v>44</v>
      </c>
      <c r="B54" s="16">
        <v>99</v>
      </c>
      <c r="C54" s="101"/>
      <c r="D54" s="168"/>
      <c r="E54" s="103">
        <v>90</v>
      </c>
      <c r="F54" s="103"/>
      <c r="G54" s="104">
        <f>SUM(G55)</f>
        <v>3.69</v>
      </c>
      <c r="H54" s="35">
        <v>8.4600000000000009</v>
      </c>
      <c r="I54" s="35">
        <v>2.5099999999999998</v>
      </c>
      <c r="J54" s="35">
        <v>44.33</v>
      </c>
      <c r="K54" s="35">
        <v>186</v>
      </c>
      <c r="L54" s="114">
        <v>0.04</v>
      </c>
      <c r="M54" s="114"/>
      <c r="N54" s="114"/>
      <c r="O54" s="114">
        <v>0.36</v>
      </c>
      <c r="P54" s="114">
        <v>9.1999999999999993</v>
      </c>
      <c r="Q54" s="114">
        <v>42.4</v>
      </c>
      <c r="R54" s="114">
        <v>10</v>
      </c>
      <c r="S54" s="114">
        <v>1.24</v>
      </c>
    </row>
    <row r="55" spans="1:19" s="105" customFormat="1" ht="15" customHeight="1" x14ac:dyDescent="0.2">
      <c r="A55" s="10" t="s">
        <v>44</v>
      </c>
      <c r="B55" s="16">
        <v>99</v>
      </c>
      <c r="C55" s="9">
        <v>90</v>
      </c>
      <c r="D55" s="90">
        <f t="shared" si="5"/>
        <v>8.91</v>
      </c>
      <c r="E55" s="6"/>
      <c r="F55" s="8">
        <v>41</v>
      </c>
      <c r="G55" s="8">
        <f>C55*F55/1000</f>
        <v>3.69</v>
      </c>
      <c r="H55" s="4"/>
      <c r="I55" s="6"/>
      <c r="J55" s="4"/>
      <c r="K55" s="6"/>
      <c r="L55" s="6"/>
      <c r="M55" s="6"/>
      <c r="N55" s="6"/>
      <c r="O55" s="6"/>
      <c r="P55" s="6"/>
      <c r="Q55" s="6"/>
      <c r="R55" s="6"/>
      <c r="S55" s="6"/>
    </row>
    <row r="56" spans="1:19" s="105" customFormat="1" ht="15" customHeight="1" x14ac:dyDescent="0.2">
      <c r="A56" s="163"/>
      <c r="B56" s="164"/>
      <c r="C56" s="179"/>
      <c r="D56" s="166"/>
      <c r="E56" s="167"/>
      <c r="F56" s="167"/>
      <c r="G56" s="167"/>
      <c r="H56" s="23">
        <f>SUM(H25:H55)</f>
        <v>23.290000000000003</v>
      </c>
      <c r="I56" s="23">
        <f t="shared" ref="I56:S56" si="10">SUM(I25:I55)</f>
        <v>28.89</v>
      </c>
      <c r="J56" s="23">
        <f t="shared" si="10"/>
        <v>145.30000000000001</v>
      </c>
      <c r="K56" s="23">
        <f t="shared" si="10"/>
        <v>718.25</v>
      </c>
      <c r="L56" s="23">
        <f t="shared" si="10"/>
        <v>20.41</v>
      </c>
      <c r="M56" s="23">
        <f t="shared" si="10"/>
        <v>52.99</v>
      </c>
      <c r="N56" s="23">
        <f t="shared" si="10"/>
        <v>39.67</v>
      </c>
      <c r="O56" s="23">
        <f t="shared" si="10"/>
        <v>55.5</v>
      </c>
      <c r="P56" s="23">
        <f t="shared" si="10"/>
        <v>362.66999999999996</v>
      </c>
      <c r="Q56" s="23">
        <f t="shared" si="10"/>
        <v>625.71999999999991</v>
      </c>
      <c r="R56" s="23">
        <f t="shared" si="10"/>
        <v>132.98000000000002</v>
      </c>
      <c r="S56" s="23">
        <f t="shared" si="10"/>
        <v>7.2200000000000006</v>
      </c>
    </row>
    <row r="57" spans="1:19" s="105" customFormat="1" ht="15" customHeight="1" x14ac:dyDescent="0.25">
      <c r="A57" s="99" t="s">
        <v>75</v>
      </c>
      <c r="B57" s="103">
        <v>99</v>
      </c>
      <c r="C57" s="172"/>
      <c r="D57" s="173"/>
      <c r="E57" s="103">
        <v>200</v>
      </c>
      <c r="F57" s="103"/>
      <c r="G57" s="104">
        <f>SUM(G58)</f>
        <v>16.890999999999998</v>
      </c>
      <c r="H57" s="104">
        <v>0.9</v>
      </c>
      <c r="I57" s="104">
        <v>0.2</v>
      </c>
      <c r="J57" s="104">
        <v>8.68</v>
      </c>
      <c r="K57" s="104">
        <v>103</v>
      </c>
      <c r="L57" s="104">
        <v>0.03</v>
      </c>
      <c r="M57" s="104">
        <v>45</v>
      </c>
      <c r="N57" s="104"/>
      <c r="O57" s="104">
        <v>0.03</v>
      </c>
      <c r="P57" s="104">
        <v>25.71</v>
      </c>
      <c r="Q57" s="104">
        <v>17.14</v>
      </c>
      <c r="R57" s="104">
        <v>9.64</v>
      </c>
      <c r="S57" s="104">
        <v>0.21</v>
      </c>
    </row>
    <row r="58" spans="1:19" s="105" customFormat="1" ht="15" customHeight="1" x14ac:dyDescent="0.2">
      <c r="A58" s="10" t="s">
        <v>75</v>
      </c>
      <c r="B58" s="6">
        <v>99</v>
      </c>
      <c r="C58" s="9">
        <v>190</v>
      </c>
      <c r="D58" s="8"/>
      <c r="E58" s="6"/>
      <c r="F58" s="6">
        <v>88.9</v>
      </c>
      <c r="G58" s="8">
        <f>C58*F58/1000</f>
        <v>16.890999999999998</v>
      </c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</row>
    <row r="59" spans="1:19" s="148" customFormat="1" ht="15" customHeight="1" x14ac:dyDescent="0.2">
      <c r="A59" s="28"/>
      <c r="B59" s="42"/>
      <c r="C59" s="68"/>
      <c r="D59" s="69"/>
      <c r="E59" s="31"/>
      <c r="F59" s="31"/>
      <c r="G59" s="31"/>
      <c r="H59" s="15">
        <f t="shared" ref="H59:S59" si="11">SUM(H57:H58)</f>
        <v>0.9</v>
      </c>
      <c r="I59" s="15">
        <f t="shared" si="11"/>
        <v>0.2</v>
      </c>
      <c r="J59" s="15">
        <f t="shared" si="11"/>
        <v>8.68</v>
      </c>
      <c r="K59" s="15">
        <f t="shared" si="11"/>
        <v>103</v>
      </c>
      <c r="L59" s="15">
        <f t="shared" si="11"/>
        <v>0.03</v>
      </c>
      <c r="M59" s="15">
        <f t="shared" si="11"/>
        <v>45</v>
      </c>
      <c r="N59" s="15">
        <f t="shared" si="11"/>
        <v>0</v>
      </c>
      <c r="O59" s="15">
        <f t="shared" si="11"/>
        <v>0.03</v>
      </c>
      <c r="P59" s="15">
        <f t="shared" si="11"/>
        <v>25.71</v>
      </c>
      <c r="Q59" s="15">
        <f t="shared" si="11"/>
        <v>17.14</v>
      </c>
      <c r="R59" s="15">
        <f t="shared" si="11"/>
        <v>9.64</v>
      </c>
      <c r="S59" s="15">
        <f t="shared" si="11"/>
        <v>0.21</v>
      </c>
    </row>
    <row r="60" spans="1:19" s="98" customFormat="1" ht="15" customHeight="1" x14ac:dyDescent="0.2">
      <c r="A60" s="58"/>
      <c r="B60" s="58"/>
      <c r="C60" s="58"/>
      <c r="D60" s="58"/>
      <c r="E60" s="58"/>
      <c r="F60" s="255" t="s">
        <v>47</v>
      </c>
      <c r="G60" s="50">
        <f>E62*E63</f>
        <v>14731.323749999998</v>
      </c>
      <c r="H60" s="155">
        <f t="shared" ref="H60:S60" si="12">H23+H56+H59</f>
        <v>64.810000000000016</v>
      </c>
      <c r="I60" s="155">
        <f t="shared" si="12"/>
        <v>79.400000000000006</v>
      </c>
      <c r="J60" s="155">
        <f t="shared" si="12"/>
        <v>207.78000000000003</v>
      </c>
      <c r="K60" s="155">
        <f t="shared" si="12"/>
        <v>1691.57</v>
      </c>
      <c r="L60" s="155">
        <f t="shared" si="12"/>
        <v>20.51</v>
      </c>
      <c r="M60" s="155">
        <f t="shared" si="12"/>
        <v>98.38</v>
      </c>
      <c r="N60" s="155">
        <f t="shared" si="12"/>
        <v>228.32</v>
      </c>
      <c r="O60" s="155">
        <f t="shared" si="12"/>
        <v>55.89</v>
      </c>
      <c r="P60" s="155">
        <f t="shared" si="12"/>
        <v>469.6699999999999</v>
      </c>
      <c r="Q60" s="155">
        <f t="shared" si="12"/>
        <v>843.58999999999992</v>
      </c>
      <c r="R60" s="155">
        <f t="shared" si="12"/>
        <v>175.82</v>
      </c>
      <c r="S60" s="155">
        <f t="shared" si="12"/>
        <v>11.66</v>
      </c>
    </row>
    <row r="61" spans="1:19" s="41" customFormat="1" ht="15" customHeight="1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</row>
    <row r="62" spans="1:19" ht="15" customHeight="1" x14ac:dyDescent="0.2">
      <c r="A62" s="2" t="s">
        <v>48</v>
      </c>
      <c r="E62" s="177">
        <v>99</v>
      </c>
      <c r="F62" s="2" t="s">
        <v>49</v>
      </c>
    </row>
    <row r="63" spans="1:19" x14ac:dyDescent="0.2">
      <c r="A63" s="2" t="s">
        <v>50</v>
      </c>
      <c r="E63" s="176">
        <f>SUM(G9+G14+G16+G18+G21+G25+G28+G38+G46+G52+G57+G54)</f>
        <v>148.80124999999998</v>
      </c>
      <c r="F63" s="2" t="s">
        <v>51</v>
      </c>
    </row>
    <row r="65" spans="1:9" x14ac:dyDescent="0.2">
      <c r="A65" s="2" t="s">
        <v>271</v>
      </c>
      <c r="B65" s="3" t="s">
        <v>272</v>
      </c>
      <c r="E65" s="2" t="s">
        <v>52</v>
      </c>
      <c r="H65" s="3"/>
      <c r="I65" s="2" t="s">
        <v>53</v>
      </c>
    </row>
    <row r="67" spans="1:9" ht="15" customHeight="1" x14ac:dyDescent="0.2"/>
  </sheetData>
  <mergeCells count="6">
    <mergeCell ref="H5:K5"/>
    <mergeCell ref="A1:B1"/>
    <mergeCell ref="A2:B2"/>
    <mergeCell ref="A3:B3"/>
    <mergeCell ref="A4:B4"/>
    <mergeCell ref="C4:G5"/>
  </mergeCells>
  <pageMargins left="0.78740157480314965" right="0.39370078740157483" top="0.39370078740157483" bottom="0.39370078740157483" header="0.31496062992125984" footer="0.31496062992125984"/>
  <pageSetup paperSize="9" scale="47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0"/>
  <sheetViews>
    <sheetView view="pageBreakPreview" zoomScale="93" zoomScaleNormal="110" zoomScaleSheetLayoutView="93" workbookViewId="0">
      <selection activeCell="F68" sqref="F68"/>
    </sheetView>
  </sheetViews>
  <sheetFormatPr defaultColWidth="8.85546875" defaultRowHeight="12.75" x14ac:dyDescent="0.2"/>
  <cols>
    <col min="1" max="1" width="19.140625" style="2" bestFit="1" customWidth="1"/>
    <col min="2" max="6" width="9.7109375" style="2" customWidth="1"/>
    <col min="7" max="7" width="12.5703125" style="2" customWidth="1"/>
    <col min="8" max="10" width="9.7109375" style="2" customWidth="1"/>
    <col min="11" max="11" width="10.140625" style="2" customWidth="1"/>
    <col min="12" max="16384" width="8.85546875" style="2"/>
  </cols>
  <sheetData>
    <row r="1" spans="1:19" x14ac:dyDescent="0.2">
      <c r="A1" s="270" t="s">
        <v>147</v>
      </c>
      <c r="B1" s="270"/>
    </row>
    <row r="2" spans="1:19" x14ac:dyDescent="0.2">
      <c r="A2" s="271" t="s">
        <v>14</v>
      </c>
      <c r="B2" s="271"/>
    </row>
    <row r="3" spans="1:19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19.5" x14ac:dyDescent="0.25">
      <c r="C5" s="272"/>
      <c r="D5" s="272"/>
      <c r="E5" s="272"/>
      <c r="F5" s="272"/>
      <c r="G5" s="272"/>
      <c r="H5" s="269" t="s">
        <v>80</v>
      </c>
      <c r="I5" s="269"/>
      <c r="J5" s="269"/>
      <c r="K5" s="269"/>
    </row>
    <row r="6" spans="1:19" x14ac:dyDescent="0.2">
      <c r="E6" s="2" t="s">
        <v>181</v>
      </c>
    </row>
    <row r="7" spans="1:19" s="1" customFormat="1" ht="43.9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s="138" customFormat="1" ht="15" customHeight="1" x14ac:dyDescent="0.25">
      <c r="A8" s="145" t="s">
        <v>11</v>
      </c>
      <c r="B8" s="135">
        <v>138</v>
      </c>
      <c r="C8" s="141"/>
      <c r="D8" s="141"/>
      <c r="E8" s="141"/>
      <c r="F8" s="141"/>
      <c r="G8" s="141"/>
      <c r="H8" s="141"/>
      <c r="I8" s="141"/>
      <c r="J8" s="141"/>
      <c r="K8" s="142"/>
      <c r="L8" s="142"/>
      <c r="M8" s="142"/>
      <c r="N8" s="142"/>
      <c r="O8" s="142"/>
      <c r="P8" s="142"/>
      <c r="Q8" s="142"/>
      <c r="R8" s="142"/>
      <c r="S8" s="142"/>
    </row>
    <row r="9" spans="1:19" s="105" customFormat="1" ht="26.25" customHeight="1" x14ac:dyDescent="0.25">
      <c r="A9" s="92" t="s">
        <v>130</v>
      </c>
      <c r="B9" s="100">
        <v>138</v>
      </c>
      <c r="C9" s="201"/>
      <c r="D9" s="96"/>
      <c r="E9" s="103" t="s">
        <v>163</v>
      </c>
      <c r="F9" s="96"/>
      <c r="G9" s="104">
        <f>G10+G11+G12+G13+G14+G15</f>
        <v>12.309200000000002</v>
      </c>
      <c r="H9" s="96">
        <v>7.51</v>
      </c>
      <c r="I9" s="103">
        <v>11.72</v>
      </c>
      <c r="J9" s="96">
        <v>0.37</v>
      </c>
      <c r="K9" s="103">
        <v>285</v>
      </c>
      <c r="L9" s="103">
        <v>0.4</v>
      </c>
      <c r="M9" s="103">
        <v>1.9</v>
      </c>
      <c r="N9" s="103">
        <v>71.599999999999994</v>
      </c>
      <c r="O9" s="103">
        <v>0.4</v>
      </c>
      <c r="P9" s="103">
        <v>92.3</v>
      </c>
      <c r="Q9" s="103">
        <v>128</v>
      </c>
      <c r="R9" s="103">
        <v>26.7</v>
      </c>
      <c r="S9" s="103">
        <v>1.3</v>
      </c>
    </row>
    <row r="10" spans="1:19" ht="15" customHeight="1" x14ac:dyDescent="0.2">
      <c r="A10" s="149" t="s">
        <v>59</v>
      </c>
      <c r="B10" s="100">
        <v>138</v>
      </c>
      <c r="C10" s="202">
        <v>100</v>
      </c>
      <c r="D10" s="55">
        <f>B10*C10/1000</f>
        <v>13.8</v>
      </c>
      <c r="E10" s="7"/>
      <c r="F10" s="55">
        <v>60.97</v>
      </c>
      <c r="G10" s="22">
        <f>C10*F10/1000</f>
        <v>6.0970000000000004</v>
      </c>
      <c r="H10" s="54"/>
      <c r="I10" s="7"/>
      <c r="J10" s="54"/>
      <c r="K10" s="7"/>
      <c r="L10" s="7"/>
      <c r="M10" s="7"/>
      <c r="N10" s="7"/>
      <c r="O10" s="7"/>
      <c r="P10" s="7"/>
      <c r="Q10" s="7"/>
      <c r="R10" s="7"/>
      <c r="S10" s="7"/>
    </row>
    <row r="11" spans="1:19" s="36" customFormat="1" x14ac:dyDescent="0.2">
      <c r="A11" s="149" t="s">
        <v>41</v>
      </c>
      <c r="B11" s="100">
        <v>138</v>
      </c>
      <c r="C11" s="202">
        <v>10</v>
      </c>
      <c r="D11" s="55">
        <f t="shared" ref="D11:D55" si="0">B11*C11/1000</f>
        <v>1.38</v>
      </c>
      <c r="E11" s="7"/>
      <c r="F11" s="55">
        <v>450</v>
      </c>
      <c r="G11" s="22">
        <f t="shared" ref="G11:G19" si="1">C11*F11/1000</f>
        <v>4.5</v>
      </c>
      <c r="H11" s="54"/>
      <c r="I11" s="7"/>
      <c r="J11" s="54"/>
      <c r="K11" s="7"/>
      <c r="L11" s="7"/>
      <c r="M11" s="7"/>
      <c r="N11" s="7"/>
      <c r="O11" s="7"/>
      <c r="P11" s="7"/>
      <c r="Q11" s="7"/>
      <c r="R11" s="7"/>
      <c r="S11" s="7"/>
    </row>
    <row r="12" spans="1:19" ht="15" customHeight="1" x14ac:dyDescent="0.2">
      <c r="A12" s="149" t="s">
        <v>22</v>
      </c>
      <c r="B12" s="100">
        <v>138</v>
      </c>
      <c r="C12" s="202">
        <v>6</v>
      </c>
      <c r="D12" s="55">
        <f t="shared" si="0"/>
        <v>0.82799999999999996</v>
      </c>
      <c r="E12" s="7"/>
      <c r="F12" s="55">
        <v>50</v>
      </c>
      <c r="G12" s="22">
        <f t="shared" si="1"/>
        <v>0.3</v>
      </c>
      <c r="H12" s="54"/>
      <c r="I12" s="7"/>
      <c r="J12" s="54"/>
      <c r="K12" s="7"/>
      <c r="L12" s="7"/>
      <c r="M12" s="7"/>
      <c r="N12" s="7"/>
      <c r="O12" s="7"/>
      <c r="P12" s="7"/>
      <c r="Q12" s="7"/>
      <c r="R12" s="7"/>
      <c r="S12" s="7"/>
    </row>
    <row r="13" spans="1:19" ht="15" customHeight="1" x14ac:dyDescent="0.2">
      <c r="A13" s="149" t="s">
        <v>131</v>
      </c>
      <c r="B13" s="100">
        <v>138</v>
      </c>
      <c r="C13" s="202">
        <v>14</v>
      </c>
      <c r="D13" s="55"/>
      <c r="E13" s="7"/>
      <c r="F13" s="55">
        <v>44.3</v>
      </c>
      <c r="G13" s="22">
        <f t="shared" si="1"/>
        <v>0.62019999999999997</v>
      </c>
      <c r="H13" s="54"/>
      <c r="I13" s="7"/>
      <c r="J13" s="54"/>
      <c r="K13" s="7"/>
      <c r="L13" s="7"/>
      <c r="M13" s="7"/>
      <c r="N13" s="7"/>
      <c r="O13" s="7"/>
      <c r="P13" s="7"/>
      <c r="Q13" s="7"/>
      <c r="R13" s="7"/>
      <c r="S13" s="7"/>
    </row>
    <row r="14" spans="1:19" ht="15" customHeight="1" x14ac:dyDescent="0.2">
      <c r="A14" s="149" t="s">
        <v>102</v>
      </c>
      <c r="B14" s="100">
        <v>138</v>
      </c>
      <c r="C14" s="202">
        <v>19</v>
      </c>
      <c r="D14" s="55">
        <f t="shared" si="0"/>
        <v>2.6219999999999999</v>
      </c>
      <c r="E14" s="7"/>
      <c r="F14" s="55">
        <v>40</v>
      </c>
      <c r="G14" s="22">
        <f t="shared" si="1"/>
        <v>0.76</v>
      </c>
      <c r="H14" s="54"/>
      <c r="I14" s="7"/>
      <c r="J14" s="54"/>
      <c r="K14" s="7"/>
      <c r="L14" s="7"/>
      <c r="M14" s="7"/>
      <c r="N14" s="7"/>
      <c r="O14" s="7"/>
      <c r="P14" s="7"/>
      <c r="Q14" s="7"/>
      <c r="R14" s="7"/>
      <c r="S14" s="7"/>
    </row>
    <row r="15" spans="1:19" s="36" customFormat="1" ht="15" customHeight="1" x14ac:dyDescent="0.2">
      <c r="A15" s="149" t="s">
        <v>19</v>
      </c>
      <c r="B15" s="100">
        <v>138</v>
      </c>
      <c r="C15" s="202">
        <v>2</v>
      </c>
      <c r="D15" s="55">
        <f t="shared" si="0"/>
        <v>0.27600000000000002</v>
      </c>
      <c r="E15" s="7"/>
      <c r="F15" s="55">
        <v>16</v>
      </c>
      <c r="G15" s="22">
        <f t="shared" si="1"/>
        <v>3.2000000000000001E-2</v>
      </c>
      <c r="H15" s="54"/>
      <c r="I15" s="7"/>
      <c r="J15" s="54"/>
      <c r="K15" s="7"/>
      <c r="L15" s="7"/>
      <c r="M15" s="7"/>
      <c r="N15" s="7"/>
      <c r="O15" s="7"/>
      <c r="P15" s="7"/>
      <c r="Q15" s="7"/>
      <c r="R15" s="7"/>
      <c r="S15" s="7"/>
    </row>
    <row r="16" spans="1:19" s="105" customFormat="1" x14ac:dyDescent="0.2">
      <c r="A16" s="92" t="s">
        <v>70</v>
      </c>
      <c r="B16" s="100">
        <v>138</v>
      </c>
      <c r="C16" s="204"/>
      <c r="D16" s="95"/>
      <c r="E16" s="103">
        <v>200</v>
      </c>
      <c r="F16" s="95"/>
      <c r="G16" s="83">
        <f>G17+G18+G19</f>
        <v>7.5173200000000007</v>
      </c>
      <c r="H16" s="96">
        <v>4.08</v>
      </c>
      <c r="I16" s="103">
        <v>3.55</v>
      </c>
      <c r="J16" s="96">
        <v>17.579999999999998</v>
      </c>
      <c r="K16" s="103">
        <v>119</v>
      </c>
      <c r="L16" s="103">
        <v>0.02</v>
      </c>
      <c r="M16" s="103">
        <v>1.33</v>
      </c>
      <c r="N16" s="103"/>
      <c r="O16" s="103"/>
      <c r="P16" s="103">
        <v>133.33000000000001</v>
      </c>
      <c r="Q16" s="103">
        <v>111.11</v>
      </c>
      <c r="R16" s="103">
        <v>25.56</v>
      </c>
      <c r="S16" s="103">
        <v>2</v>
      </c>
    </row>
    <row r="17" spans="1:19" ht="15" customHeight="1" x14ac:dyDescent="0.2">
      <c r="A17" s="149" t="s">
        <v>71</v>
      </c>
      <c r="B17" s="100">
        <v>138</v>
      </c>
      <c r="C17" s="202">
        <v>4</v>
      </c>
      <c r="D17" s="55">
        <f t="shared" si="0"/>
        <v>0.55200000000000005</v>
      </c>
      <c r="E17" s="7"/>
      <c r="F17" s="55">
        <v>105.08</v>
      </c>
      <c r="G17" s="22">
        <f t="shared" si="1"/>
        <v>0.42031999999999997</v>
      </c>
      <c r="H17" s="54"/>
      <c r="I17" s="7"/>
      <c r="J17" s="54"/>
      <c r="K17" s="7"/>
      <c r="L17" s="7"/>
      <c r="M17" s="7"/>
      <c r="N17" s="7"/>
      <c r="O17" s="7"/>
      <c r="P17" s="7"/>
      <c r="Q17" s="7"/>
      <c r="R17" s="7"/>
      <c r="S17" s="7"/>
    </row>
    <row r="18" spans="1:19" s="105" customFormat="1" ht="15" customHeight="1" x14ac:dyDescent="0.2">
      <c r="A18" s="149" t="s">
        <v>59</v>
      </c>
      <c r="B18" s="100">
        <v>138</v>
      </c>
      <c r="C18" s="202">
        <v>100</v>
      </c>
      <c r="D18" s="55">
        <f t="shared" si="0"/>
        <v>13.8</v>
      </c>
      <c r="E18" s="7"/>
      <c r="F18" s="55">
        <v>60.97</v>
      </c>
      <c r="G18" s="22">
        <f t="shared" si="1"/>
        <v>6.0970000000000004</v>
      </c>
      <c r="H18" s="54"/>
      <c r="I18" s="7"/>
      <c r="J18" s="54"/>
      <c r="K18" s="7"/>
      <c r="L18" s="7"/>
      <c r="M18" s="7"/>
      <c r="N18" s="7"/>
      <c r="O18" s="7"/>
      <c r="P18" s="7"/>
      <c r="Q18" s="7"/>
      <c r="R18" s="7"/>
      <c r="S18" s="7"/>
    </row>
    <row r="19" spans="1:19" ht="15" customHeight="1" x14ac:dyDescent="0.2">
      <c r="A19" s="87" t="s">
        <v>22</v>
      </c>
      <c r="B19" s="100">
        <v>138</v>
      </c>
      <c r="C19" s="200">
        <v>20</v>
      </c>
      <c r="D19" s="90">
        <f t="shared" si="0"/>
        <v>2.76</v>
      </c>
      <c r="E19" s="6"/>
      <c r="F19" s="90">
        <v>50</v>
      </c>
      <c r="G19" s="8">
        <f t="shared" si="1"/>
        <v>1</v>
      </c>
      <c r="H19" s="4"/>
      <c r="I19" s="6"/>
      <c r="J19" s="4"/>
      <c r="K19" s="6"/>
      <c r="L19" s="6"/>
      <c r="M19" s="6"/>
      <c r="N19" s="6"/>
      <c r="O19" s="6"/>
      <c r="P19" s="6"/>
      <c r="Q19" s="6"/>
      <c r="R19" s="6"/>
      <c r="S19" s="6"/>
    </row>
    <row r="20" spans="1:19" s="105" customFormat="1" x14ac:dyDescent="0.2">
      <c r="A20" s="99" t="s">
        <v>149</v>
      </c>
      <c r="B20" s="100">
        <v>138</v>
      </c>
      <c r="C20" s="110"/>
      <c r="D20" s="95"/>
      <c r="E20" s="103">
        <v>100</v>
      </c>
      <c r="F20" s="95"/>
      <c r="G20" s="83">
        <f>G21</f>
        <v>6.15</v>
      </c>
      <c r="H20" s="103">
        <v>12.18</v>
      </c>
      <c r="I20" s="103">
        <v>3.17</v>
      </c>
      <c r="J20" s="103">
        <v>28.5</v>
      </c>
      <c r="K20" s="104">
        <v>233.8</v>
      </c>
      <c r="L20" s="104">
        <v>0.05</v>
      </c>
      <c r="M20" s="104"/>
      <c r="N20" s="104"/>
      <c r="O20" s="104">
        <v>0.65</v>
      </c>
      <c r="P20" s="104">
        <v>11.5</v>
      </c>
      <c r="Q20" s="104">
        <v>43.5</v>
      </c>
      <c r="R20" s="104">
        <v>16.5</v>
      </c>
      <c r="S20" s="104">
        <v>0.55000000000000004</v>
      </c>
    </row>
    <row r="21" spans="1:19" ht="15" customHeight="1" x14ac:dyDescent="0.2">
      <c r="A21" s="10" t="s">
        <v>149</v>
      </c>
      <c r="B21" s="100">
        <v>138</v>
      </c>
      <c r="C21" s="9">
        <v>150</v>
      </c>
      <c r="D21" s="90">
        <f t="shared" si="0"/>
        <v>20.7</v>
      </c>
      <c r="E21" s="6"/>
      <c r="F21" s="90">
        <v>41</v>
      </c>
      <c r="G21" s="8">
        <f>C21*F21/1000</f>
        <v>6.15</v>
      </c>
      <c r="H21" s="4"/>
      <c r="I21" s="6"/>
      <c r="J21" s="4"/>
      <c r="K21" s="6"/>
      <c r="L21" s="6"/>
      <c r="M21" s="6"/>
      <c r="N21" s="6"/>
      <c r="O21" s="6"/>
      <c r="P21" s="6"/>
      <c r="Q21" s="6"/>
      <c r="R21" s="6"/>
      <c r="S21" s="6"/>
    </row>
    <row r="22" spans="1:19" s="105" customFormat="1" x14ac:dyDescent="0.2">
      <c r="A22" s="163"/>
      <c r="B22" s="164"/>
      <c r="C22" s="179"/>
      <c r="D22" s="166"/>
      <c r="E22" s="167"/>
      <c r="F22" s="188"/>
      <c r="G22" s="8"/>
      <c r="H22" s="23">
        <f>SUM(H9:H21)</f>
        <v>23.77</v>
      </c>
      <c r="I22" s="23">
        <f t="shared" ref="I22:S22" si="2">SUM(I9:I21)</f>
        <v>18.439999999999998</v>
      </c>
      <c r="J22" s="23">
        <f t="shared" si="2"/>
        <v>46.45</v>
      </c>
      <c r="K22" s="23">
        <f t="shared" si="2"/>
        <v>637.79999999999995</v>
      </c>
      <c r="L22" s="23">
        <f t="shared" si="2"/>
        <v>0.47000000000000003</v>
      </c>
      <c r="M22" s="23">
        <f t="shared" si="2"/>
        <v>3.23</v>
      </c>
      <c r="N22" s="23">
        <f t="shared" si="2"/>
        <v>71.599999999999994</v>
      </c>
      <c r="O22" s="23">
        <f t="shared" si="2"/>
        <v>1.05</v>
      </c>
      <c r="P22" s="23">
        <f t="shared" si="2"/>
        <v>237.13</v>
      </c>
      <c r="Q22" s="23">
        <f t="shared" si="2"/>
        <v>282.61</v>
      </c>
      <c r="R22" s="23">
        <f t="shared" si="2"/>
        <v>68.759999999999991</v>
      </c>
      <c r="S22" s="23">
        <f t="shared" si="2"/>
        <v>3.8499999999999996</v>
      </c>
    </row>
    <row r="23" spans="1:19" ht="15" customHeight="1" x14ac:dyDescent="0.2">
      <c r="A23" s="134" t="s">
        <v>12</v>
      </c>
      <c r="B23" s="135">
        <f>B8</f>
        <v>138</v>
      </c>
      <c r="C23" s="136"/>
      <c r="D23" s="158"/>
      <c r="E23" s="136"/>
      <c r="F23" s="158"/>
      <c r="G23" s="194"/>
      <c r="H23" s="136"/>
      <c r="I23" s="136"/>
      <c r="J23" s="136"/>
      <c r="K23" s="137"/>
      <c r="L23" s="137"/>
      <c r="M23" s="137"/>
      <c r="N23" s="137"/>
      <c r="O23" s="137"/>
      <c r="P23" s="137"/>
      <c r="Q23" s="137"/>
      <c r="R23" s="137"/>
      <c r="S23" s="137"/>
    </row>
    <row r="24" spans="1:19" ht="27.75" customHeight="1" x14ac:dyDescent="0.2">
      <c r="A24" s="92" t="s">
        <v>169</v>
      </c>
      <c r="B24" s="100">
        <v>138</v>
      </c>
      <c r="C24" s="204"/>
      <c r="D24" s="104"/>
      <c r="E24" s="103">
        <v>75</v>
      </c>
      <c r="F24" s="191"/>
      <c r="G24" s="83">
        <f>G25+G26+G27+G28+G29+G30</f>
        <v>3.8890354999999999</v>
      </c>
      <c r="H24" s="97">
        <v>1.39</v>
      </c>
      <c r="I24" s="95">
        <v>2.37</v>
      </c>
      <c r="J24" s="104">
        <v>3.96</v>
      </c>
      <c r="K24" s="104">
        <v>39.6</v>
      </c>
      <c r="L24" s="104">
        <v>0.32</v>
      </c>
      <c r="M24" s="104">
        <v>155.19</v>
      </c>
      <c r="N24" s="104">
        <v>155</v>
      </c>
      <c r="O24" s="104"/>
      <c r="P24" s="104">
        <v>331.42</v>
      </c>
      <c r="Q24" s="104">
        <v>290.17</v>
      </c>
      <c r="R24" s="104">
        <v>172.82</v>
      </c>
      <c r="S24" s="104"/>
    </row>
    <row r="25" spans="1:19" ht="15" customHeight="1" x14ac:dyDescent="0.2">
      <c r="A25" s="149" t="s">
        <v>153</v>
      </c>
      <c r="B25" s="100">
        <v>138</v>
      </c>
      <c r="C25" s="202">
        <v>17</v>
      </c>
      <c r="D25" s="22">
        <f t="shared" ref="D25:D30" si="3">B25*C25/1000</f>
        <v>2.3460000000000001</v>
      </c>
      <c r="E25" s="7"/>
      <c r="F25" s="192">
        <v>18.399999999999999</v>
      </c>
      <c r="G25" s="22">
        <f t="shared" ref="G25:G30" si="4">C25*F25/1000</f>
        <v>0.31279999999999997</v>
      </c>
      <c r="H25" s="187"/>
      <c r="I25" s="55"/>
      <c r="J25" s="22"/>
      <c r="K25" s="22"/>
      <c r="L25" s="22"/>
      <c r="M25" s="22"/>
      <c r="N25" s="22"/>
      <c r="O25" s="22"/>
      <c r="P25" s="22"/>
      <c r="Q25" s="22"/>
      <c r="R25" s="22"/>
      <c r="S25" s="22"/>
    </row>
    <row r="26" spans="1:19" ht="15" customHeight="1" x14ac:dyDescent="0.2">
      <c r="A26" s="149" t="s">
        <v>28</v>
      </c>
      <c r="B26" s="100">
        <v>138</v>
      </c>
      <c r="C26" s="202">
        <v>12</v>
      </c>
      <c r="D26" s="22">
        <f t="shared" si="3"/>
        <v>1.6559999999999999</v>
      </c>
      <c r="E26" s="7"/>
      <c r="F26" s="192">
        <v>22.4</v>
      </c>
      <c r="G26" s="22">
        <f t="shared" si="4"/>
        <v>0.26879999999999993</v>
      </c>
      <c r="H26" s="187"/>
      <c r="I26" s="55"/>
      <c r="J26" s="22"/>
      <c r="K26" s="22"/>
      <c r="L26" s="22"/>
      <c r="M26" s="22"/>
      <c r="N26" s="22"/>
      <c r="O26" s="22"/>
      <c r="P26" s="22"/>
      <c r="Q26" s="22"/>
      <c r="R26" s="22"/>
      <c r="S26" s="22"/>
    </row>
    <row r="27" spans="1:19" ht="15" customHeight="1" x14ac:dyDescent="0.2">
      <c r="A27" s="149" t="s">
        <v>170</v>
      </c>
      <c r="B27" s="100">
        <v>138</v>
      </c>
      <c r="C27" s="202">
        <v>29</v>
      </c>
      <c r="D27" s="22">
        <f t="shared" si="3"/>
        <v>4.0019999999999998</v>
      </c>
      <c r="E27" s="7"/>
      <c r="F27" s="192">
        <v>18.3</v>
      </c>
      <c r="G27" s="22">
        <f t="shared" si="4"/>
        <v>0.53070000000000006</v>
      </c>
      <c r="H27" s="187"/>
      <c r="I27" s="55"/>
      <c r="J27" s="22"/>
      <c r="K27" s="22"/>
      <c r="L27" s="22"/>
      <c r="M27" s="22"/>
      <c r="N27" s="22"/>
      <c r="O27" s="22"/>
      <c r="P27" s="22"/>
      <c r="Q27" s="22"/>
      <c r="R27" s="22"/>
      <c r="S27" s="22"/>
    </row>
    <row r="28" spans="1:19" ht="15" customHeight="1" x14ac:dyDescent="0.2">
      <c r="A28" s="149" t="s">
        <v>171</v>
      </c>
      <c r="B28" s="100">
        <v>138</v>
      </c>
      <c r="C28" s="202">
        <v>35</v>
      </c>
      <c r="D28" s="22">
        <f t="shared" si="3"/>
        <v>4.83</v>
      </c>
      <c r="E28" s="7"/>
      <c r="F28" s="192">
        <v>67.900000000000006</v>
      </c>
      <c r="G28" s="22">
        <f t="shared" si="4"/>
        <v>2.3765000000000001</v>
      </c>
      <c r="H28" s="187"/>
      <c r="I28" s="55"/>
      <c r="J28" s="22"/>
      <c r="K28" s="22"/>
      <c r="L28" s="22"/>
      <c r="M28" s="22"/>
      <c r="N28" s="22"/>
      <c r="O28" s="22"/>
      <c r="P28" s="22"/>
      <c r="Q28" s="22"/>
      <c r="R28" s="22"/>
      <c r="S28" s="22"/>
    </row>
    <row r="29" spans="1:19" ht="15" customHeight="1" x14ac:dyDescent="0.2">
      <c r="A29" s="149" t="s">
        <v>34</v>
      </c>
      <c r="B29" s="100">
        <v>138</v>
      </c>
      <c r="C29" s="202">
        <v>1E-3</v>
      </c>
      <c r="D29" s="22">
        <f t="shared" si="3"/>
        <v>1.3800000000000002E-4</v>
      </c>
      <c r="E29" s="7"/>
      <c r="F29" s="192">
        <v>235.5</v>
      </c>
      <c r="G29" s="22">
        <f t="shared" si="4"/>
        <v>2.3550000000000001E-4</v>
      </c>
      <c r="H29" s="187"/>
      <c r="I29" s="55"/>
      <c r="J29" s="22"/>
      <c r="K29" s="22"/>
      <c r="L29" s="22"/>
      <c r="M29" s="22"/>
      <c r="N29" s="22"/>
      <c r="O29" s="22"/>
      <c r="P29" s="22"/>
      <c r="Q29" s="22"/>
      <c r="R29" s="22"/>
      <c r="S29" s="22"/>
    </row>
    <row r="30" spans="1:19" ht="15" customHeight="1" x14ac:dyDescent="0.2">
      <c r="A30" s="87" t="s">
        <v>22</v>
      </c>
      <c r="B30" s="100">
        <v>138</v>
      </c>
      <c r="C30" s="200">
        <v>8</v>
      </c>
      <c r="D30" s="8">
        <f t="shared" si="3"/>
        <v>1.1040000000000001</v>
      </c>
      <c r="E30" s="6"/>
      <c r="F30" s="193">
        <v>50</v>
      </c>
      <c r="G30" s="22">
        <f t="shared" si="4"/>
        <v>0.4</v>
      </c>
      <c r="H30" s="91"/>
      <c r="I30" s="90"/>
      <c r="J30" s="8"/>
      <c r="K30" s="8"/>
      <c r="L30" s="8"/>
      <c r="M30" s="8"/>
      <c r="N30" s="8"/>
      <c r="O30" s="8"/>
      <c r="P30" s="8"/>
      <c r="Q30" s="8"/>
      <c r="R30" s="8"/>
      <c r="S30" s="8"/>
    </row>
    <row r="31" spans="1:19" s="105" customFormat="1" ht="51" x14ac:dyDescent="0.2">
      <c r="A31" s="92" t="s">
        <v>152</v>
      </c>
      <c r="B31" s="100">
        <v>138</v>
      </c>
      <c r="C31" s="204"/>
      <c r="D31" s="104"/>
      <c r="E31" s="103" t="s">
        <v>63</v>
      </c>
      <c r="F31" s="191"/>
      <c r="G31" s="83">
        <f>G32+G33+G34+G35+G36+G37+G38+G39</f>
        <v>10.371700000000001</v>
      </c>
      <c r="H31" s="97">
        <v>2.69</v>
      </c>
      <c r="I31" s="95">
        <v>2.84</v>
      </c>
      <c r="J31" s="104">
        <v>12.11</v>
      </c>
      <c r="K31" s="104">
        <v>118</v>
      </c>
      <c r="L31" s="103">
        <v>0.04</v>
      </c>
      <c r="M31" s="103">
        <v>3</v>
      </c>
      <c r="N31" s="103"/>
      <c r="O31" s="103"/>
      <c r="P31" s="103">
        <v>88</v>
      </c>
      <c r="Q31" s="103">
        <v>50.1</v>
      </c>
      <c r="R31" s="103">
        <v>22.1</v>
      </c>
      <c r="S31" s="103">
        <v>50.1</v>
      </c>
    </row>
    <row r="32" spans="1:19" s="126" customFormat="1" x14ac:dyDescent="0.2">
      <c r="A32" s="149" t="s">
        <v>35</v>
      </c>
      <c r="B32" s="100">
        <v>138</v>
      </c>
      <c r="C32" s="202">
        <v>5</v>
      </c>
      <c r="D32" s="22">
        <f t="shared" si="0"/>
        <v>0.69</v>
      </c>
      <c r="E32" s="7"/>
      <c r="F32" s="192">
        <v>44.3</v>
      </c>
      <c r="G32" s="22">
        <f t="shared" ref="G32:G53" si="5">C32*F32/1000</f>
        <v>0.2215</v>
      </c>
      <c r="H32" s="187"/>
      <c r="I32" s="55"/>
      <c r="J32" s="22"/>
      <c r="K32" s="22"/>
      <c r="L32" s="22"/>
      <c r="M32" s="22"/>
      <c r="N32" s="22"/>
      <c r="O32" s="22"/>
      <c r="P32" s="22"/>
      <c r="Q32" s="22"/>
      <c r="R32" s="22"/>
      <c r="S32" s="22"/>
    </row>
    <row r="33" spans="1:19" s="105" customFormat="1" x14ac:dyDescent="0.2">
      <c r="A33" s="149" t="s">
        <v>27</v>
      </c>
      <c r="B33" s="100">
        <v>138</v>
      </c>
      <c r="C33" s="202">
        <v>100</v>
      </c>
      <c r="D33" s="22">
        <f t="shared" si="0"/>
        <v>13.8</v>
      </c>
      <c r="E33" s="7"/>
      <c r="F33" s="192">
        <v>16.899999999999999</v>
      </c>
      <c r="G33" s="22">
        <f t="shared" si="5"/>
        <v>1.6899999999999997</v>
      </c>
      <c r="H33" s="187"/>
      <c r="I33" s="55"/>
      <c r="J33" s="22"/>
      <c r="K33" s="22"/>
      <c r="L33" s="22"/>
      <c r="M33" s="22"/>
      <c r="N33" s="22"/>
      <c r="O33" s="22"/>
      <c r="P33" s="22"/>
      <c r="Q33" s="22"/>
      <c r="R33" s="22"/>
      <c r="S33" s="22"/>
    </row>
    <row r="34" spans="1:19" ht="15" customHeight="1" x14ac:dyDescent="0.2">
      <c r="A34" s="149" t="s">
        <v>36</v>
      </c>
      <c r="B34" s="100">
        <v>138</v>
      </c>
      <c r="C34" s="202">
        <v>12</v>
      </c>
      <c r="D34" s="22">
        <f t="shared" si="0"/>
        <v>1.6559999999999999</v>
      </c>
      <c r="E34" s="7"/>
      <c r="F34" s="192">
        <v>24</v>
      </c>
      <c r="G34" s="22">
        <f t="shared" si="5"/>
        <v>0.28799999999999998</v>
      </c>
      <c r="H34" s="187"/>
      <c r="I34" s="55"/>
      <c r="J34" s="22"/>
      <c r="K34" s="22"/>
      <c r="L34" s="22"/>
      <c r="M34" s="22"/>
      <c r="N34" s="22"/>
      <c r="O34" s="22"/>
      <c r="P34" s="22"/>
      <c r="Q34" s="22"/>
      <c r="R34" s="22"/>
      <c r="S34" s="22"/>
    </row>
    <row r="35" spans="1:19" ht="15" customHeight="1" x14ac:dyDescent="0.2">
      <c r="A35" s="149" t="s">
        <v>134</v>
      </c>
      <c r="B35" s="100">
        <v>138</v>
      </c>
      <c r="C35" s="202">
        <v>46</v>
      </c>
      <c r="D35" s="22">
        <f t="shared" si="0"/>
        <v>6.3479999999999999</v>
      </c>
      <c r="E35" s="7"/>
      <c r="F35" s="192">
        <v>163</v>
      </c>
      <c r="G35" s="22">
        <f t="shared" si="5"/>
        <v>7.4980000000000002</v>
      </c>
      <c r="H35" s="187"/>
      <c r="I35" s="55"/>
      <c r="J35" s="22"/>
      <c r="K35" s="22"/>
      <c r="L35" s="22"/>
      <c r="M35" s="22"/>
      <c r="N35" s="22"/>
      <c r="O35" s="22"/>
      <c r="P35" s="22"/>
      <c r="Q35" s="22"/>
      <c r="R35" s="22"/>
      <c r="S35" s="22"/>
    </row>
    <row r="36" spans="1:19" s="36" customFormat="1" x14ac:dyDescent="0.2">
      <c r="A36" s="149" t="s">
        <v>28</v>
      </c>
      <c r="B36" s="100">
        <v>138</v>
      </c>
      <c r="C36" s="202">
        <v>13</v>
      </c>
      <c r="D36" s="22">
        <f t="shared" si="0"/>
        <v>1.794</v>
      </c>
      <c r="E36" s="7"/>
      <c r="F36" s="192">
        <v>22.4</v>
      </c>
      <c r="G36" s="22">
        <f t="shared" si="5"/>
        <v>0.29120000000000001</v>
      </c>
      <c r="H36" s="187"/>
      <c r="I36" s="55"/>
      <c r="J36" s="22"/>
      <c r="K36" s="22"/>
      <c r="L36" s="22"/>
      <c r="M36" s="22"/>
      <c r="N36" s="22"/>
      <c r="O36" s="22"/>
      <c r="P36" s="22"/>
      <c r="Q36" s="22"/>
      <c r="R36" s="22"/>
      <c r="S36" s="22"/>
    </row>
    <row r="37" spans="1:19" ht="15" customHeight="1" x14ac:dyDescent="0.2">
      <c r="A37" s="149" t="s">
        <v>107</v>
      </c>
      <c r="B37" s="100">
        <v>138</v>
      </c>
      <c r="C37" s="202">
        <v>5.0000000000000001E-4</v>
      </c>
      <c r="D37" s="22">
        <f t="shared" si="0"/>
        <v>6.900000000000001E-5</v>
      </c>
      <c r="E37" s="7"/>
      <c r="F37" s="192"/>
      <c r="G37" s="22">
        <f t="shared" si="5"/>
        <v>0</v>
      </c>
      <c r="H37" s="187"/>
      <c r="I37" s="55"/>
      <c r="J37" s="22"/>
      <c r="K37" s="22"/>
      <c r="L37" s="22"/>
      <c r="M37" s="22"/>
      <c r="N37" s="22"/>
      <c r="O37" s="22"/>
      <c r="P37" s="22"/>
      <c r="Q37" s="22"/>
      <c r="R37" s="22"/>
      <c r="S37" s="22"/>
    </row>
    <row r="38" spans="1:19" ht="15" customHeight="1" x14ac:dyDescent="0.2">
      <c r="A38" s="149" t="s">
        <v>19</v>
      </c>
      <c r="B38" s="100">
        <v>138</v>
      </c>
      <c r="C38" s="202">
        <v>2</v>
      </c>
      <c r="D38" s="22">
        <f t="shared" si="0"/>
        <v>0.27600000000000002</v>
      </c>
      <c r="E38" s="7"/>
      <c r="F38" s="192">
        <v>16</v>
      </c>
      <c r="G38" s="22">
        <f t="shared" si="5"/>
        <v>3.2000000000000001E-2</v>
      </c>
      <c r="H38" s="187"/>
      <c r="I38" s="55"/>
      <c r="J38" s="22"/>
      <c r="K38" s="22"/>
      <c r="L38" s="22"/>
      <c r="M38" s="22"/>
      <c r="N38" s="22"/>
      <c r="O38" s="22"/>
      <c r="P38" s="22"/>
      <c r="Q38" s="22"/>
      <c r="R38" s="22"/>
      <c r="S38" s="22"/>
    </row>
    <row r="39" spans="1:19" ht="15" customHeight="1" x14ac:dyDescent="0.2">
      <c r="A39" s="87" t="s">
        <v>25</v>
      </c>
      <c r="B39" s="100">
        <v>138</v>
      </c>
      <c r="C39" s="200">
        <v>3</v>
      </c>
      <c r="D39" s="8">
        <f t="shared" si="0"/>
        <v>0.41399999999999998</v>
      </c>
      <c r="E39" s="6"/>
      <c r="F39" s="193">
        <v>117</v>
      </c>
      <c r="G39" s="22">
        <f t="shared" si="5"/>
        <v>0.35099999999999998</v>
      </c>
      <c r="H39" s="91"/>
      <c r="I39" s="90"/>
      <c r="J39" s="8"/>
      <c r="K39" s="8"/>
      <c r="L39" s="8"/>
      <c r="M39" s="8"/>
      <c r="N39" s="8"/>
      <c r="O39" s="8"/>
      <c r="P39" s="8"/>
      <c r="Q39" s="8"/>
      <c r="R39" s="8"/>
      <c r="S39" s="8"/>
    </row>
    <row r="40" spans="1:19" s="105" customFormat="1" ht="24" customHeight="1" x14ac:dyDescent="0.2">
      <c r="A40" s="92" t="s">
        <v>105</v>
      </c>
      <c r="B40" s="100">
        <v>138</v>
      </c>
      <c r="C40" s="204"/>
      <c r="D40" s="104"/>
      <c r="E40" s="103">
        <v>50</v>
      </c>
      <c r="F40" s="191"/>
      <c r="G40" s="83">
        <f>G41+G42+G43+G44+G45+G46+G47</f>
        <v>16.27664</v>
      </c>
      <c r="H40" s="97">
        <v>15.3</v>
      </c>
      <c r="I40" s="95">
        <v>29.4</v>
      </c>
      <c r="J40" s="104">
        <v>57.06</v>
      </c>
      <c r="K40" s="104">
        <v>291</v>
      </c>
      <c r="L40" s="104">
        <v>0.06</v>
      </c>
      <c r="M40" s="104">
        <v>0.16</v>
      </c>
      <c r="N40" s="104">
        <v>16</v>
      </c>
      <c r="O40" s="104">
        <v>0.3</v>
      </c>
      <c r="P40" s="104">
        <v>35.200000000000003</v>
      </c>
      <c r="Q40" s="104">
        <v>76.8</v>
      </c>
      <c r="R40" s="104">
        <v>20.8</v>
      </c>
      <c r="S40" s="104">
        <v>1.76</v>
      </c>
    </row>
    <row r="41" spans="1:19" ht="15" customHeight="1" x14ac:dyDescent="0.2">
      <c r="A41" s="149" t="s">
        <v>277</v>
      </c>
      <c r="B41" s="100">
        <v>138</v>
      </c>
      <c r="C41" s="202">
        <v>44</v>
      </c>
      <c r="D41" s="22">
        <f t="shared" si="0"/>
        <v>6.0720000000000001</v>
      </c>
      <c r="E41" s="7"/>
      <c r="F41" s="192">
        <v>286</v>
      </c>
      <c r="G41" s="22">
        <f t="shared" si="5"/>
        <v>12.584</v>
      </c>
      <c r="H41" s="187"/>
      <c r="I41" s="55"/>
      <c r="J41" s="22"/>
      <c r="K41" s="22"/>
      <c r="L41" s="22"/>
      <c r="M41" s="22"/>
      <c r="N41" s="22"/>
      <c r="O41" s="22"/>
      <c r="P41" s="22"/>
      <c r="Q41" s="22"/>
      <c r="R41" s="22"/>
      <c r="S41" s="22"/>
    </row>
    <row r="42" spans="1:19" ht="15" customHeight="1" x14ac:dyDescent="0.2">
      <c r="A42" s="149" t="s">
        <v>149</v>
      </c>
      <c r="B42" s="100">
        <v>138</v>
      </c>
      <c r="C42" s="202">
        <v>8</v>
      </c>
      <c r="D42" s="22"/>
      <c r="E42" s="7"/>
      <c r="F42" s="192">
        <v>41</v>
      </c>
      <c r="G42" s="22">
        <f t="shared" si="5"/>
        <v>0.32800000000000001</v>
      </c>
      <c r="H42" s="187"/>
      <c r="I42" s="55"/>
      <c r="J42" s="22"/>
      <c r="K42" s="22"/>
      <c r="L42" s="22"/>
      <c r="M42" s="22"/>
      <c r="N42" s="22"/>
      <c r="O42" s="22"/>
      <c r="P42" s="22"/>
      <c r="Q42" s="22"/>
      <c r="R42" s="22"/>
      <c r="S42" s="22"/>
    </row>
    <row r="43" spans="1:19" ht="25.5" x14ac:dyDescent="0.2">
      <c r="A43" s="149" t="s">
        <v>78</v>
      </c>
      <c r="B43" s="100">
        <v>138</v>
      </c>
      <c r="C43" s="202">
        <v>5</v>
      </c>
      <c r="D43" s="22">
        <f t="shared" si="0"/>
        <v>0.69</v>
      </c>
      <c r="E43" s="7"/>
      <c r="F43" s="192"/>
      <c r="G43" s="22">
        <f t="shared" si="5"/>
        <v>0</v>
      </c>
      <c r="H43" s="187"/>
      <c r="I43" s="55"/>
      <c r="J43" s="22"/>
      <c r="K43" s="22"/>
      <c r="L43" s="22"/>
      <c r="M43" s="22"/>
      <c r="N43" s="22"/>
      <c r="O43" s="22"/>
      <c r="P43" s="22"/>
      <c r="Q43" s="22"/>
      <c r="R43" s="22"/>
      <c r="S43" s="22"/>
    </row>
    <row r="44" spans="1:19" s="36" customFormat="1" ht="15" customHeight="1" x14ac:dyDescent="0.2">
      <c r="A44" s="149" t="s">
        <v>59</v>
      </c>
      <c r="B44" s="100">
        <v>138</v>
      </c>
      <c r="C44" s="202">
        <v>12</v>
      </c>
      <c r="D44" s="22">
        <f t="shared" si="0"/>
        <v>1.6559999999999999</v>
      </c>
      <c r="E44" s="7"/>
      <c r="F44" s="192">
        <v>60.97</v>
      </c>
      <c r="G44" s="22">
        <f t="shared" si="5"/>
        <v>0.73163999999999996</v>
      </c>
      <c r="H44" s="187"/>
      <c r="I44" s="55"/>
      <c r="J44" s="22"/>
      <c r="K44" s="22"/>
      <c r="L44" s="22"/>
      <c r="M44" s="22"/>
      <c r="N44" s="22"/>
      <c r="O44" s="22"/>
      <c r="P44" s="22"/>
      <c r="Q44" s="22"/>
      <c r="R44" s="22"/>
      <c r="S44" s="22"/>
    </row>
    <row r="45" spans="1:19" s="105" customFormat="1" ht="15" customHeight="1" x14ac:dyDescent="0.2">
      <c r="A45" s="149" t="s">
        <v>41</v>
      </c>
      <c r="B45" s="100">
        <v>138</v>
      </c>
      <c r="C45" s="202">
        <v>5</v>
      </c>
      <c r="D45" s="22">
        <f t="shared" si="0"/>
        <v>0.69</v>
      </c>
      <c r="E45" s="7"/>
      <c r="F45" s="192">
        <v>450</v>
      </c>
      <c r="G45" s="22">
        <f t="shared" si="5"/>
        <v>2.25</v>
      </c>
      <c r="H45" s="187"/>
      <c r="I45" s="55"/>
      <c r="J45" s="22"/>
      <c r="K45" s="22"/>
      <c r="L45" s="22"/>
      <c r="M45" s="22"/>
      <c r="N45" s="22"/>
      <c r="O45" s="22"/>
      <c r="P45" s="22"/>
      <c r="Q45" s="22"/>
      <c r="R45" s="22"/>
      <c r="S45" s="22"/>
    </row>
    <row r="46" spans="1:19" s="36" customFormat="1" ht="15" customHeight="1" x14ac:dyDescent="0.2">
      <c r="A46" s="149" t="s">
        <v>19</v>
      </c>
      <c r="B46" s="100">
        <v>138</v>
      </c>
      <c r="C46" s="202">
        <v>2</v>
      </c>
      <c r="D46" s="22">
        <f t="shared" si="0"/>
        <v>0.27600000000000002</v>
      </c>
      <c r="E46" s="7"/>
      <c r="F46" s="192">
        <v>16</v>
      </c>
      <c r="G46" s="22">
        <f t="shared" si="5"/>
        <v>3.2000000000000001E-2</v>
      </c>
      <c r="H46" s="187"/>
      <c r="I46" s="55"/>
      <c r="J46" s="22"/>
      <c r="K46" s="22"/>
      <c r="L46" s="22"/>
      <c r="M46" s="22"/>
      <c r="N46" s="22"/>
      <c r="O46" s="22"/>
      <c r="P46" s="22"/>
      <c r="Q46" s="22"/>
      <c r="R46" s="22"/>
      <c r="S46" s="22"/>
    </row>
    <row r="47" spans="1:19" ht="15" customHeight="1" x14ac:dyDescent="0.2">
      <c r="A47" s="87" t="s">
        <v>25</v>
      </c>
      <c r="B47" s="100">
        <v>138</v>
      </c>
      <c r="C47" s="200">
        <v>3</v>
      </c>
      <c r="D47" s="8">
        <f t="shared" si="0"/>
        <v>0.41399999999999998</v>
      </c>
      <c r="E47" s="6"/>
      <c r="F47" s="193">
        <v>117</v>
      </c>
      <c r="G47" s="22">
        <f t="shared" si="5"/>
        <v>0.35099999999999998</v>
      </c>
      <c r="H47" s="91"/>
      <c r="I47" s="90"/>
      <c r="J47" s="8"/>
      <c r="K47" s="8"/>
      <c r="L47" s="8"/>
      <c r="M47" s="8"/>
      <c r="N47" s="8"/>
      <c r="O47" s="8"/>
      <c r="P47" s="8"/>
      <c r="Q47" s="8"/>
      <c r="R47" s="8"/>
      <c r="S47" s="8"/>
    </row>
    <row r="48" spans="1:19" ht="15" customHeight="1" x14ac:dyDescent="0.2">
      <c r="A48" s="99" t="s">
        <v>141</v>
      </c>
      <c r="B48" s="100">
        <v>138</v>
      </c>
      <c r="C48" s="110"/>
      <c r="D48" s="104"/>
      <c r="E48" s="103" t="s">
        <v>182</v>
      </c>
      <c r="F48" s="191"/>
      <c r="G48" s="83">
        <f>G49+G50+G51</f>
        <v>8.7460000000000004</v>
      </c>
      <c r="H48" s="97">
        <v>4.5</v>
      </c>
      <c r="I48" s="95">
        <v>2.2999999999999998</v>
      </c>
      <c r="J48" s="104">
        <v>25</v>
      </c>
      <c r="K48" s="104">
        <v>132</v>
      </c>
      <c r="L48" s="104">
        <v>0.2</v>
      </c>
      <c r="M48" s="104"/>
      <c r="N48" s="104"/>
      <c r="O48" s="104"/>
      <c r="P48" s="104">
        <v>14.6</v>
      </c>
      <c r="Q48" s="104">
        <v>210</v>
      </c>
      <c r="R48" s="104">
        <v>140</v>
      </c>
      <c r="S48" s="104">
        <v>5.01</v>
      </c>
    </row>
    <row r="49" spans="1:26" ht="15" customHeight="1" x14ac:dyDescent="0.2">
      <c r="A49" s="11" t="s">
        <v>142</v>
      </c>
      <c r="B49" s="100">
        <v>138</v>
      </c>
      <c r="C49" s="12">
        <v>47</v>
      </c>
      <c r="D49" s="22">
        <f t="shared" ref="D49:D51" si="6">B49*C49/1000</f>
        <v>6.4859999999999998</v>
      </c>
      <c r="E49" s="7"/>
      <c r="F49" s="192">
        <v>90</v>
      </c>
      <c r="G49" s="22">
        <f t="shared" ref="G49:G51" si="7">C49*F49/1000</f>
        <v>4.2300000000000004</v>
      </c>
      <c r="H49" s="187"/>
      <c r="I49" s="55"/>
      <c r="J49" s="22"/>
      <c r="K49" s="22"/>
      <c r="L49" s="22"/>
      <c r="M49" s="22"/>
      <c r="N49" s="22"/>
      <c r="O49" s="22"/>
      <c r="P49" s="22"/>
      <c r="Q49" s="22"/>
      <c r="R49" s="22"/>
      <c r="S49" s="22"/>
    </row>
    <row r="50" spans="1:26" ht="15" customHeight="1" x14ac:dyDescent="0.2">
      <c r="A50" s="11" t="s">
        <v>41</v>
      </c>
      <c r="B50" s="100">
        <v>138</v>
      </c>
      <c r="C50" s="12">
        <v>10</v>
      </c>
      <c r="D50" s="22">
        <f t="shared" si="6"/>
        <v>1.38</v>
      </c>
      <c r="E50" s="7"/>
      <c r="F50" s="192">
        <v>450</v>
      </c>
      <c r="G50" s="22">
        <f t="shared" si="7"/>
        <v>4.5</v>
      </c>
      <c r="H50" s="187"/>
      <c r="I50" s="55"/>
      <c r="J50" s="22"/>
      <c r="K50" s="22"/>
      <c r="L50" s="22"/>
      <c r="M50" s="22"/>
      <c r="N50" s="22"/>
      <c r="O50" s="22"/>
      <c r="P50" s="22"/>
      <c r="Q50" s="22"/>
      <c r="R50" s="22"/>
      <c r="S50" s="22"/>
    </row>
    <row r="51" spans="1:26" ht="15" customHeight="1" x14ac:dyDescent="0.2">
      <c r="A51" s="10" t="s">
        <v>19</v>
      </c>
      <c r="B51" s="100">
        <v>138</v>
      </c>
      <c r="C51" s="9">
        <v>1</v>
      </c>
      <c r="D51" s="8">
        <f t="shared" si="6"/>
        <v>0.13800000000000001</v>
      </c>
      <c r="E51" s="6"/>
      <c r="F51" s="193">
        <v>16</v>
      </c>
      <c r="G51" s="22">
        <f t="shared" si="7"/>
        <v>1.6E-2</v>
      </c>
      <c r="H51" s="91"/>
      <c r="I51" s="90"/>
      <c r="J51" s="8"/>
      <c r="K51" s="8"/>
      <c r="L51" s="8"/>
      <c r="M51" s="8"/>
      <c r="N51" s="8"/>
      <c r="O51" s="8"/>
      <c r="P51" s="8"/>
      <c r="Q51" s="8"/>
      <c r="R51" s="8"/>
      <c r="S51" s="8"/>
    </row>
    <row r="52" spans="1:26" s="105" customFormat="1" x14ac:dyDescent="0.2">
      <c r="A52" s="99" t="s">
        <v>42</v>
      </c>
      <c r="B52" s="100">
        <v>138</v>
      </c>
      <c r="C52" s="110"/>
      <c r="D52" s="104"/>
      <c r="E52" s="103">
        <v>200</v>
      </c>
      <c r="F52" s="191"/>
      <c r="G52" s="83">
        <f>G53</f>
        <v>10.4</v>
      </c>
      <c r="H52" s="97">
        <v>1</v>
      </c>
      <c r="I52" s="95"/>
      <c r="J52" s="104">
        <v>19.8</v>
      </c>
      <c r="K52" s="104">
        <v>85</v>
      </c>
      <c r="L52" s="114">
        <v>20</v>
      </c>
      <c r="M52" s="114"/>
      <c r="N52" s="114">
        <v>0.67</v>
      </c>
      <c r="O52" s="114">
        <v>52</v>
      </c>
      <c r="P52" s="114">
        <v>82.67</v>
      </c>
      <c r="Q52" s="114">
        <v>30</v>
      </c>
      <c r="R52" s="114">
        <v>3.2</v>
      </c>
      <c r="S52" s="104"/>
    </row>
    <row r="53" spans="1:26" ht="15" customHeight="1" x14ac:dyDescent="0.2">
      <c r="A53" s="10" t="s">
        <v>42</v>
      </c>
      <c r="B53" s="100">
        <v>138</v>
      </c>
      <c r="C53" s="9">
        <v>200</v>
      </c>
      <c r="D53" s="8">
        <f t="shared" si="0"/>
        <v>27.6</v>
      </c>
      <c r="E53" s="6"/>
      <c r="F53" s="193">
        <v>52</v>
      </c>
      <c r="G53" s="22">
        <f t="shared" si="5"/>
        <v>10.4</v>
      </c>
      <c r="H53" s="91"/>
      <c r="I53" s="90"/>
      <c r="J53" s="8"/>
      <c r="K53" s="8"/>
      <c r="L53" s="8"/>
      <c r="M53" s="8"/>
      <c r="N53" s="8"/>
      <c r="O53" s="8"/>
      <c r="P53" s="8"/>
      <c r="Q53" s="8"/>
      <c r="R53" s="8"/>
      <c r="S53" s="8"/>
    </row>
    <row r="54" spans="1:26" s="105" customFormat="1" ht="15" customHeight="1" x14ac:dyDescent="0.2">
      <c r="A54" s="99" t="s">
        <v>44</v>
      </c>
      <c r="B54" s="100">
        <v>138</v>
      </c>
      <c r="C54" s="101"/>
      <c r="D54" s="104"/>
      <c r="E54" s="103">
        <v>90</v>
      </c>
      <c r="F54" s="104"/>
      <c r="G54" s="104">
        <f>SUM(G55)</f>
        <v>3.69</v>
      </c>
      <c r="H54" s="35">
        <v>8.4600000000000009</v>
      </c>
      <c r="I54" s="35">
        <v>2.5099999999999998</v>
      </c>
      <c r="J54" s="35">
        <v>44.33</v>
      </c>
      <c r="K54" s="35">
        <v>186</v>
      </c>
      <c r="L54" s="114">
        <v>0.04</v>
      </c>
      <c r="M54" s="114"/>
      <c r="N54" s="114"/>
      <c r="O54" s="114">
        <v>0.36</v>
      </c>
      <c r="P54" s="114">
        <v>9.1999999999999993</v>
      </c>
      <c r="Q54" s="114">
        <v>42.4</v>
      </c>
      <c r="R54" s="114">
        <v>10</v>
      </c>
      <c r="S54" s="114">
        <v>1.24</v>
      </c>
    </row>
    <row r="55" spans="1:26" ht="15" customHeight="1" x14ac:dyDescent="0.2">
      <c r="A55" s="10" t="s">
        <v>43</v>
      </c>
      <c r="B55" s="100">
        <v>138</v>
      </c>
      <c r="C55" s="9">
        <v>90</v>
      </c>
      <c r="D55" s="8">
        <f t="shared" si="0"/>
        <v>12.42</v>
      </c>
      <c r="E55" s="6"/>
      <c r="F55" s="8">
        <v>41</v>
      </c>
      <c r="G55" s="8">
        <f>C55*F55/1000</f>
        <v>3.69</v>
      </c>
      <c r="H55" s="8"/>
      <c r="I55" s="90"/>
      <c r="J55" s="8"/>
      <c r="K55" s="8"/>
      <c r="L55" s="8"/>
      <c r="M55" s="8"/>
      <c r="N55" s="8"/>
      <c r="O55" s="8"/>
      <c r="P55" s="8"/>
      <c r="Q55" s="8"/>
      <c r="R55" s="8"/>
      <c r="S55" s="8"/>
    </row>
    <row r="56" spans="1:26" x14ac:dyDescent="0.2">
      <c r="A56" s="163"/>
      <c r="B56" s="164"/>
      <c r="C56" s="179"/>
      <c r="D56" s="166"/>
      <c r="E56" s="167"/>
      <c r="F56" s="188"/>
      <c r="G56" s="167"/>
      <c r="H56" s="23">
        <f t="shared" ref="H56:S56" si="8">SUM(H24:H55)</f>
        <v>33.340000000000003</v>
      </c>
      <c r="I56" s="23">
        <f t="shared" si="8"/>
        <v>39.419999999999995</v>
      </c>
      <c r="J56" s="23">
        <f t="shared" si="8"/>
        <v>162.26</v>
      </c>
      <c r="K56" s="23">
        <f t="shared" si="8"/>
        <v>851.6</v>
      </c>
      <c r="L56" s="23">
        <f t="shared" si="8"/>
        <v>20.66</v>
      </c>
      <c r="M56" s="23">
        <f t="shared" si="8"/>
        <v>158.35</v>
      </c>
      <c r="N56" s="23">
        <f t="shared" si="8"/>
        <v>171.67</v>
      </c>
      <c r="O56" s="23">
        <f t="shared" si="8"/>
        <v>52.66</v>
      </c>
      <c r="P56" s="23">
        <f t="shared" si="8"/>
        <v>561.09</v>
      </c>
      <c r="Q56" s="23">
        <f t="shared" si="8"/>
        <v>699.47</v>
      </c>
      <c r="R56" s="23">
        <f t="shared" si="8"/>
        <v>368.92</v>
      </c>
      <c r="S56" s="23">
        <f t="shared" si="8"/>
        <v>58.11</v>
      </c>
      <c r="T56" s="23"/>
      <c r="U56" s="23"/>
      <c r="V56" s="23"/>
      <c r="W56" s="23"/>
      <c r="X56" s="23"/>
      <c r="Y56" s="23"/>
      <c r="Z56" s="23"/>
    </row>
    <row r="57" spans="1:26" x14ac:dyDescent="0.2">
      <c r="A57" s="134" t="s">
        <v>13</v>
      </c>
      <c r="B57" s="135">
        <v>138</v>
      </c>
      <c r="C57" s="136"/>
      <c r="D57" s="158"/>
      <c r="E57" s="136"/>
      <c r="F57" s="158"/>
      <c r="G57" s="136"/>
      <c r="H57" s="136"/>
      <c r="I57" s="136"/>
      <c r="J57" s="136"/>
      <c r="K57" s="137"/>
      <c r="L57" s="137"/>
      <c r="M57" s="137"/>
      <c r="N57" s="137"/>
      <c r="O57" s="137"/>
      <c r="P57" s="137"/>
      <c r="Q57" s="137"/>
      <c r="R57" s="137"/>
      <c r="S57" s="137"/>
    </row>
    <row r="58" spans="1:26" x14ac:dyDescent="0.2">
      <c r="A58" s="92" t="s">
        <v>154</v>
      </c>
      <c r="B58" s="207">
        <v>138</v>
      </c>
      <c r="C58" s="150"/>
      <c r="D58" s="104"/>
      <c r="E58" s="96">
        <v>200</v>
      </c>
      <c r="F58" s="191"/>
      <c r="G58" s="83">
        <f>G59</f>
        <v>26.19</v>
      </c>
      <c r="H58" s="97">
        <v>0.51</v>
      </c>
      <c r="I58" s="95">
        <v>0.51</v>
      </c>
      <c r="J58" s="104">
        <v>13.5</v>
      </c>
      <c r="K58" s="104">
        <v>91</v>
      </c>
      <c r="L58" s="104">
        <v>0.02</v>
      </c>
      <c r="M58" s="104">
        <v>3.75</v>
      </c>
      <c r="N58" s="104"/>
      <c r="O58" s="104">
        <v>0.3</v>
      </c>
      <c r="P58" s="104">
        <v>14.25</v>
      </c>
      <c r="Q58" s="104">
        <v>12</v>
      </c>
      <c r="R58" s="104">
        <v>9</v>
      </c>
      <c r="S58" s="104">
        <v>1.73</v>
      </c>
    </row>
    <row r="59" spans="1:26" x14ac:dyDescent="0.2">
      <c r="A59" s="87" t="s">
        <v>154</v>
      </c>
      <c r="B59" s="207">
        <v>138</v>
      </c>
      <c r="C59" s="89">
        <v>194</v>
      </c>
      <c r="D59" s="8">
        <f t="shared" ref="D59" si="9">B59*C59/1000</f>
        <v>26.771999999999998</v>
      </c>
      <c r="E59" s="4"/>
      <c r="F59" s="193">
        <v>135</v>
      </c>
      <c r="G59" s="8">
        <f t="shared" ref="G59" si="10">C59*F59/1000</f>
        <v>26.19</v>
      </c>
      <c r="H59" s="91"/>
      <c r="I59" s="90"/>
      <c r="J59" s="8"/>
      <c r="K59" s="8"/>
      <c r="L59" s="8"/>
      <c r="M59" s="8"/>
      <c r="N59" s="8"/>
      <c r="O59" s="8"/>
      <c r="P59" s="8"/>
      <c r="Q59" s="8"/>
      <c r="R59" s="8"/>
      <c r="S59" s="8"/>
    </row>
    <row r="60" spans="1:26" x14ac:dyDescent="0.2">
      <c r="A60" s="33" t="s">
        <v>60</v>
      </c>
      <c r="B60" s="207">
        <v>138</v>
      </c>
      <c r="C60" s="37"/>
      <c r="D60" s="83"/>
      <c r="E60" s="35">
        <v>18</v>
      </c>
      <c r="F60" s="103"/>
      <c r="G60" s="104">
        <f>SUM(G61)</f>
        <v>2.88</v>
      </c>
      <c r="H60" s="83">
        <v>6.96</v>
      </c>
      <c r="I60" s="83">
        <v>8.85</v>
      </c>
      <c r="J60" s="83"/>
      <c r="K60" s="83">
        <v>108</v>
      </c>
      <c r="L60" s="70">
        <v>0.05</v>
      </c>
      <c r="M60" s="70"/>
      <c r="N60" s="70"/>
      <c r="O60" s="70"/>
      <c r="P60" s="70">
        <v>8</v>
      </c>
      <c r="Q60" s="70">
        <v>42</v>
      </c>
      <c r="R60" s="70">
        <v>6</v>
      </c>
      <c r="S60" s="70">
        <v>0.6</v>
      </c>
    </row>
    <row r="61" spans="1:26" x14ac:dyDescent="0.2">
      <c r="A61" s="10" t="s">
        <v>60</v>
      </c>
      <c r="B61" s="207">
        <v>138</v>
      </c>
      <c r="C61" s="9">
        <v>18</v>
      </c>
      <c r="D61" s="8">
        <f>B54*C61/1000</f>
        <v>2.484</v>
      </c>
      <c r="E61" s="6"/>
      <c r="F61" s="22">
        <v>160</v>
      </c>
      <c r="G61" s="22">
        <f>C61*F61/1000</f>
        <v>2.88</v>
      </c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</row>
    <row r="62" spans="1:26" ht="25.5" x14ac:dyDescent="0.2">
      <c r="A62" s="99" t="s">
        <v>89</v>
      </c>
      <c r="B62" s="207">
        <v>138</v>
      </c>
      <c r="C62" s="110"/>
      <c r="D62" s="104"/>
      <c r="E62" s="103">
        <v>200</v>
      </c>
      <c r="F62" s="104"/>
      <c r="G62" s="104">
        <f>SUM(G63)</f>
        <v>12.86467</v>
      </c>
      <c r="H62" s="104">
        <v>1.53</v>
      </c>
      <c r="I62" s="104">
        <v>0.34</v>
      </c>
      <c r="J62" s="104">
        <v>13.77</v>
      </c>
      <c r="K62" s="104">
        <v>61.2</v>
      </c>
      <c r="L62" s="97">
        <v>0.08</v>
      </c>
      <c r="M62" s="97">
        <v>2.6</v>
      </c>
      <c r="N62" s="97">
        <v>40</v>
      </c>
      <c r="O62" s="97"/>
      <c r="P62" s="97">
        <v>240</v>
      </c>
      <c r="Q62" s="97">
        <v>180</v>
      </c>
      <c r="R62" s="97">
        <v>28</v>
      </c>
      <c r="S62" s="97">
        <v>0.2</v>
      </c>
    </row>
    <row r="63" spans="1:26" x14ac:dyDescent="0.2">
      <c r="A63" s="10" t="s">
        <v>90</v>
      </c>
      <c r="B63" s="207">
        <v>138</v>
      </c>
      <c r="C63" s="9">
        <v>211</v>
      </c>
      <c r="D63" s="8">
        <f t="shared" ref="D63" si="11">B63*C63/1000</f>
        <v>29.117999999999999</v>
      </c>
      <c r="E63" s="6"/>
      <c r="F63" s="22">
        <v>60.97</v>
      </c>
      <c r="G63" s="8">
        <f>C63*F63/1000</f>
        <v>12.86467</v>
      </c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</row>
    <row r="64" spans="1:26" x14ac:dyDescent="0.2">
      <c r="A64" s="163"/>
      <c r="B64" s="164"/>
      <c r="C64" s="179"/>
      <c r="D64" s="166"/>
      <c r="E64" s="167"/>
      <c r="F64" s="167"/>
      <c r="G64" s="167"/>
      <c r="H64" s="23">
        <f>SUM(H58:H62)</f>
        <v>9</v>
      </c>
      <c r="I64" s="23">
        <f t="shared" ref="I64:S64" si="12">SUM(I58:I62)</f>
        <v>9.6999999999999993</v>
      </c>
      <c r="J64" s="23">
        <f t="shared" si="12"/>
        <v>27.27</v>
      </c>
      <c r="K64" s="23">
        <f t="shared" si="12"/>
        <v>260.2</v>
      </c>
      <c r="L64" s="23">
        <f t="shared" si="12"/>
        <v>0.15000000000000002</v>
      </c>
      <c r="M64" s="23">
        <f t="shared" si="12"/>
        <v>6.35</v>
      </c>
      <c r="N64" s="23">
        <f t="shared" si="12"/>
        <v>40</v>
      </c>
      <c r="O64" s="23">
        <f t="shared" si="12"/>
        <v>0.3</v>
      </c>
      <c r="P64" s="23">
        <f t="shared" si="12"/>
        <v>262.25</v>
      </c>
      <c r="Q64" s="23">
        <f t="shared" si="12"/>
        <v>234</v>
      </c>
      <c r="R64" s="23">
        <f t="shared" si="12"/>
        <v>43</v>
      </c>
      <c r="S64" s="23">
        <f t="shared" si="12"/>
        <v>2.5300000000000002</v>
      </c>
    </row>
    <row r="65" spans="1:19" x14ac:dyDescent="0.2">
      <c r="A65" s="58"/>
      <c r="B65" s="58"/>
      <c r="C65" s="58"/>
      <c r="D65" s="58"/>
      <c r="E65" s="58"/>
      <c r="F65" s="59" t="s">
        <v>47</v>
      </c>
      <c r="G65" s="50">
        <f>E67*E68</f>
        <v>16339.830039</v>
      </c>
      <c r="H65" s="155">
        <f t="shared" ref="H65:S65" si="13">H22+H56+H64</f>
        <v>66.11</v>
      </c>
      <c r="I65" s="155">
        <f t="shared" si="13"/>
        <v>67.559999999999988</v>
      </c>
      <c r="J65" s="155">
        <f t="shared" si="13"/>
        <v>235.98</v>
      </c>
      <c r="K65" s="155">
        <f t="shared" si="13"/>
        <v>1749.6000000000001</v>
      </c>
      <c r="L65" s="155">
        <f t="shared" si="13"/>
        <v>21.279999999999998</v>
      </c>
      <c r="M65" s="155">
        <f t="shared" si="13"/>
        <v>167.92999999999998</v>
      </c>
      <c r="N65" s="155">
        <f t="shared" si="13"/>
        <v>283.27</v>
      </c>
      <c r="O65" s="155">
        <f t="shared" si="13"/>
        <v>54.009999999999991</v>
      </c>
      <c r="P65" s="155">
        <f t="shared" si="13"/>
        <v>1060.47</v>
      </c>
      <c r="Q65" s="155">
        <f t="shared" si="13"/>
        <v>1216.08</v>
      </c>
      <c r="R65" s="155">
        <f t="shared" si="13"/>
        <v>480.68</v>
      </c>
      <c r="S65" s="155">
        <f t="shared" si="13"/>
        <v>64.489999999999995</v>
      </c>
    </row>
    <row r="67" spans="1:19" x14ac:dyDescent="0.2">
      <c r="A67" s="2" t="s">
        <v>48</v>
      </c>
      <c r="E67" s="177">
        <v>138</v>
      </c>
      <c r="F67" s="2" t="s">
        <v>49</v>
      </c>
    </row>
    <row r="68" spans="1:19" x14ac:dyDescent="0.2">
      <c r="A68" s="2" t="s">
        <v>50</v>
      </c>
      <c r="E68" s="176">
        <f>SUM(G9+G16+G20+G24+G31+G40+G48+G52+G58+G54+G62)</f>
        <v>118.4045655</v>
      </c>
      <c r="F68" s="2" t="s">
        <v>51</v>
      </c>
    </row>
    <row r="70" spans="1:19" x14ac:dyDescent="0.2">
      <c r="A70" s="2" t="s">
        <v>271</v>
      </c>
      <c r="B70" s="3" t="s">
        <v>272</v>
      </c>
      <c r="E70" s="2" t="s">
        <v>52</v>
      </c>
      <c r="H70" s="3"/>
      <c r="I70" s="2" t="s">
        <v>53</v>
      </c>
    </row>
  </sheetData>
  <mergeCells count="6">
    <mergeCell ref="H5:K5"/>
    <mergeCell ref="A1:B1"/>
    <mergeCell ref="A2:B2"/>
    <mergeCell ref="A3:B3"/>
    <mergeCell ref="A4:B4"/>
    <mergeCell ref="C4:G5"/>
  </mergeCells>
  <pageMargins left="0.78740157480314965" right="0.39370078740157483" top="0.19685039370078741" bottom="0" header="0.31496062992125984" footer="0.31496062992125984"/>
  <pageSetup paperSize="9" scale="47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5"/>
  <sheetViews>
    <sheetView view="pageBreakPreview" zoomScale="93" zoomScaleNormal="110" zoomScaleSheetLayoutView="93" workbookViewId="0">
      <selection activeCell="F63" sqref="F63"/>
    </sheetView>
  </sheetViews>
  <sheetFormatPr defaultColWidth="8.85546875" defaultRowHeight="12.75" x14ac:dyDescent="0.2"/>
  <cols>
    <col min="1" max="1" width="19.140625" style="2" bestFit="1" customWidth="1"/>
    <col min="2" max="6" width="9.7109375" style="2" customWidth="1"/>
    <col min="7" max="7" width="12.5703125" style="2" customWidth="1"/>
    <col min="8" max="10" width="9.7109375" style="2" customWidth="1"/>
    <col min="11" max="11" width="10.140625" style="2" customWidth="1"/>
    <col min="12" max="16384" width="8.85546875" style="2"/>
  </cols>
  <sheetData>
    <row r="1" spans="1:19" x14ac:dyDescent="0.2">
      <c r="A1" s="270" t="s">
        <v>147</v>
      </c>
      <c r="B1" s="270"/>
    </row>
    <row r="2" spans="1:19" x14ac:dyDescent="0.2">
      <c r="A2" s="271" t="s">
        <v>14</v>
      </c>
      <c r="B2" s="271"/>
    </row>
    <row r="3" spans="1:19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19.5" x14ac:dyDescent="0.25">
      <c r="C5" s="272"/>
      <c r="D5" s="272"/>
      <c r="E5" s="272"/>
      <c r="F5" s="272"/>
      <c r="G5" s="272"/>
      <c r="H5" s="269" t="s">
        <v>80</v>
      </c>
      <c r="I5" s="269"/>
      <c r="J5" s="269"/>
      <c r="K5" s="269"/>
    </row>
    <row r="6" spans="1:19" x14ac:dyDescent="0.2">
      <c r="E6" s="214" t="s">
        <v>216</v>
      </c>
    </row>
    <row r="7" spans="1:19" s="1" customFormat="1" ht="43.9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s="138" customFormat="1" ht="15" customHeight="1" x14ac:dyDescent="0.25">
      <c r="A8" s="145" t="s">
        <v>11</v>
      </c>
      <c r="B8" s="135">
        <v>99</v>
      </c>
      <c r="C8" s="141"/>
      <c r="D8" s="141"/>
      <c r="E8" s="141"/>
      <c r="F8" s="141"/>
      <c r="G8" s="141"/>
      <c r="H8" s="141"/>
      <c r="I8" s="141"/>
      <c r="J8" s="141"/>
      <c r="K8" s="142"/>
      <c r="L8" s="142"/>
      <c r="M8" s="142"/>
      <c r="N8" s="142"/>
      <c r="O8" s="142"/>
      <c r="P8" s="142"/>
      <c r="Q8" s="142"/>
      <c r="R8" s="142"/>
      <c r="S8" s="142"/>
    </row>
    <row r="9" spans="1:19" s="105" customFormat="1" ht="26.25" customHeight="1" x14ac:dyDescent="0.25">
      <c r="A9" s="92" t="s">
        <v>130</v>
      </c>
      <c r="B9" s="100">
        <v>99</v>
      </c>
      <c r="C9" s="201"/>
      <c r="D9" s="96"/>
      <c r="E9" s="103" t="s">
        <v>163</v>
      </c>
      <c r="F9" s="96"/>
      <c r="G9" s="104">
        <f>G10+G11+G12+G13+G14+G15</f>
        <v>12.309200000000002</v>
      </c>
      <c r="H9" s="96">
        <v>7.51</v>
      </c>
      <c r="I9" s="103">
        <v>11.72</v>
      </c>
      <c r="J9" s="96">
        <v>0.37</v>
      </c>
      <c r="K9" s="103">
        <v>285</v>
      </c>
      <c r="L9" s="103">
        <v>0.4</v>
      </c>
      <c r="M9" s="103">
        <v>1.9</v>
      </c>
      <c r="N9" s="103">
        <v>71.599999999999994</v>
      </c>
      <c r="O9" s="103">
        <v>0.4</v>
      </c>
      <c r="P9" s="103">
        <v>92.3</v>
      </c>
      <c r="Q9" s="103">
        <v>128</v>
      </c>
      <c r="R9" s="103">
        <v>26.7</v>
      </c>
      <c r="S9" s="103">
        <v>1.3</v>
      </c>
    </row>
    <row r="10" spans="1:19" ht="15" customHeight="1" x14ac:dyDescent="0.2">
      <c r="A10" s="149" t="s">
        <v>59</v>
      </c>
      <c r="B10" s="100">
        <v>99</v>
      </c>
      <c r="C10" s="202">
        <v>100</v>
      </c>
      <c r="D10" s="55">
        <f>B10*C10/1000</f>
        <v>9.9</v>
      </c>
      <c r="E10" s="7"/>
      <c r="F10" s="55">
        <v>60.97</v>
      </c>
      <c r="G10" s="22">
        <f>C10*F10/1000</f>
        <v>6.0970000000000004</v>
      </c>
      <c r="H10" s="54"/>
      <c r="I10" s="7"/>
      <c r="J10" s="54"/>
      <c r="K10" s="7"/>
      <c r="L10" s="7"/>
      <c r="M10" s="7"/>
      <c r="N10" s="7"/>
      <c r="O10" s="7"/>
      <c r="P10" s="7"/>
      <c r="Q10" s="7"/>
      <c r="R10" s="7"/>
      <c r="S10" s="7"/>
    </row>
    <row r="11" spans="1:19" s="36" customFormat="1" x14ac:dyDescent="0.2">
      <c r="A11" s="149" t="s">
        <v>41</v>
      </c>
      <c r="B11" s="100">
        <v>99</v>
      </c>
      <c r="C11" s="202">
        <v>10</v>
      </c>
      <c r="D11" s="55">
        <f t="shared" ref="D11:D55" si="0">B11*C11/1000</f>
        <v>0.99</v>
      </c>
      <c r="E11" s="7"/>
      <c r="F11" s="55">
        <v>450</v>
      </c>
      <c r="G11" s="22">
        <f t="shared" ref="G11:G19" si="1">C11*F11/1000</f>
        <v>4.5</v>
      </c>
      <c r="H11" s="54"/>
      <c r="I11" s="7"/>
      <c r="J11" s="54"/>
      <c r="K11" s="7"/>
      <c r="L11" s="7"/>
      <c r="M11" s="7"/>
      <c r="N11" s="7"/>
      <c r="O11" s="7"/>
      <c r="P11" s="7"/>
      <c r="Q11" s="7"/>
      <c r="R11" s="7"/>
      <c r="S11" s="7"/>
    </row>
    <row r="12" spans="1:19" ht="15" customHeight="1" x14ac:dyDescent="0.2">
      <c r="A12" s="149" t="s">
        <v>22</v>
      </c>
      <c r="B12" s="100">
        <v>99</v>
      </c>
      <c r="C12" s="202">
        <v>6</v>
      </c>
      <c r="D12" s="55">
        <f t="shared" si="0"/>
        <v>0.59399999999999997</v>
      </c>
      <c r="E12" s="7"/>
      <c r="F12" s="55">
        <v>50</v>
      </c>
      <c r="G12" s="22">
        <f t="shared" si="1"/>
        <v>0.3</v>
      </c>
      <c r="H12" s="54"/>
      <c r="I12" s="7"/>
      <c r="J12" s="54"/>
      <c r="K12" s="7"/>
      <c r="L12" s="7"/>
      <c r="M12" s="7"/>
      <c r="N12" s="7"/>
      <c r="O12" s="7"/>
      <c r="P12" s="7"/>
      <c r="Q12" s="7"/>
      <c r="R12" s="7"/>
      <c r="S12" s="7"/>
    </row>
    <row r="13" spans="1:19" ht="15" customHeight="1" x14ac:dyDescent="0.2">
      <c r="A13" s="149" t="s">
        <v>131</v>
      </c>
      <c r="B13" s="100">
        <v>99</v>
      </c>
      <c r="C13" s="202">
        <v>14</v>
      </c>
      <c r="D13" s="55"/>
      <c r="E13" s="7"/>
      <c r="F13" s="55">
        <v>44.3</v>
      </c>
      <c r="G13" s="22">
        <f t="shared" si="1"/>
        <v>0.62019999999999997</v>
      </c>
      <c r="H13" s="54"/>
      <c r="I13" s="7"/>
      <c r="J13" s="54"/>
      <c r="K13" s="7"/>
      <c r="L13" s="7"/>
      <c r="M13" s="7"/>
      <c r="N13" s="7"/>
      <c r="O13" s="7"/>
      <c r="P13" s="7"/>
      <c r="Q13" s="7"/>
      <c r="R13" s="7"/>
      <c r="S13" s="7"/>
    </row>
    <row r="14" spans="1:19" ht="15" customHeight="1" x14ac:dyDescent="0.2">
      <c r="A14" s="149" t="s">
        <v>102</v>
      </c>
      <c r="B14" s="100">
        <v>99</v>
      </c>
      <c r="C14" s="202">
        <v>19</v>
      </c>
      <c r="D14" s="55">
        <f t="shared" si="0"/>
        <v>1.881</v>
      </c>
      <c r="E14" s="7"/>
      <c r="F14" s="55">
        <v>40</v>
      </c>
      <c r="G14" s="22">
        <f t="shared" si="1"/>
        <v>0.76</v>
      </c>
      <c r="H14" s="54"/>
      <c r="I14" s="7"/>
      <c r="J14" s="54"/>
      <c r="K14" s="7"/>
      <c r="L14" s="7"/>
      <c r="M14" s="7"/>
      <c r="N14" s="7"/>
      <c r="O14" s="7"/>
      <c r="P14" s="7"/>
      <c r="Q14" s="7"/>
      <c r="R14" s="7"/>
      <c r="S14" s="7"/>
    </row>
    <row r="15" spans="1:19" s="36" customFormat="1" ht="15" customHeight="1" x14ac:dyDescent="0.2">
      <c r="A15" s="149" t="s">
        <v>19</v>
      </c>
      <c r="B15" s="100">
        <v>99</v>
      </c>
      <c r="C15" s="202">
        <v>2</v>
      </c>
      <c r="D15" s="55">
        <f t="shared" si="0"/>
        <v>0.19800000000000001</v>
      </c>
      <c r="E15" s="7"/>
      <c r="F15" s="55">
        <v>16</v>
      </c>
      <c r="G15" s="22">
        <f t="shared" si="1"/>
        <v>3.2000000000000001E-2</v>
      </c>
      <c r="H15" s="54"/>
      <c r="I15" s="7"/>
      <c r="J15" s="54"/>
      <c r="K15" s="7"/>
      <c r="L15" s="7"/>
      <c r="M15" s="7"/>
      <c r="N15" s="7"/>
      <c r="O15" s="7"/>
      <c r="P15" s="7"/>
      <c r="Q15" s="7"/>
      <c r="R15" s="7"/>
      <c r="S15" s="7"/>
    </row>
    <row r="16" spans="1:19" s="105" customFormat="1" x14ac:dyDescent="0.2">
      <c r="A16" s="92" t="s">
        <v>70</v>
      </c>
      <c r="B16" s="100">
        <v>99</v>
      </c>
      <c r="C16" s="204"/>
      <c r="D16" s="95"/>
      <c r="E16" s="103">
        <v>200</v>
      </c>
      <c r="F16" s="95"/>
      <c r="G16" s="83">
        <f>G17+G18+G19</f>
        <v>7.5173200000000007</v>
      </c>
      <c r="H16" s="96">
        <v>4.08</v>
      </c>
      <c r="I16" s="103">
        <v>3.55</v>
      </c>
      <c r="J16" s="96">
        <v>17.579999999999998</v>
      </c>
      <c r="K16" s="103">
        <v>119</v>
      </c>
      <c r="L16" s="103">
        <v>0.02</v>
      </c>
      <c r="M16" s="103">
        <v>1.33</v>
      </c>
      <c r="N16" s="103"/>
      <c r="O16" s="103"/>
      <c r="P16" s="103">
        <v>133.33000000000001</v>
      </c>
      <c r="Q16" s="103">
        <v>111.11</v>
      </c>
      <c r="R16" s="103">
        <v>25.56</v>
      </c>
      <c r="S16" s="103">
        <v>2</v>
      </c>
    </row>
    <row r="17" spans="1:19" ht="15" customHeight="1" x14ac:dyDescent="0.2">
      <c r="A17" s="149" t="s">
        <v>71</v>
      </c>
      <c r="B17" s="100">
        <v>99</v>
      </c>
      <c r="C17" s="202">
        <v>4</v>
      </c>
      <c r="D17" s="55">
        <f t="shared" si="0"/>
        <v>0.39600000000000002</v>
      </c>
      <c r="E17" s="7"/>
      <c r="F17" s="55">
        <v>105.08</v>
      </c>
      <c r="G17" s="22">
        <f t="shared" si="1"/>
        <v>0.42031999999999997</v>
      </c>
      <c r="H17" s="54"/>
      <c r="I17" s="7"/>
      <c r="J17" s="54"/>
      <c r="K17" s="7"/>
      <c r="L17" s="7"/>
      <c r="M17" s="7"/>
      <c r="N17" s="7"/>
      <c r="O17" s="7"/>
      <c r="P17" s="7"/>
      <c r="Q17" s="7"/>
      <c r="R17" s="7"/>
      <c r="S17" s="7"/>
    </row>
    <row r="18" spans="1:19" s="105" customFormat="1" ht="15" customHeight="1" x14ac:dyDescent="0.2">
      <c r="A18" s="149" t="s">
        <v>59</v>
      </c>
      <c r="B18" s="100">
        <v>99</v>
      </c>
      <c r="C18" s="202">
        <v>100</v>
      </c>
      <c r="D18" s="55">
        <f t="shared" si="0"/>
        <v>9.9</v>
      </c>
      <c r="E18" s="7"/>
      <c r="F18" s="55">
        <v>60.97</v>
      </c>
      <c r="G18" s="22">
        <f t="shared" si="1"/>
        <v>6.0970000000000004</v>
      </c>
      <c r="H18" s="54"/>
      <c r="I18" s="7"/>
      <c r="J18" s="54"/>
      <c r="K18" s="7"/>
      <c r="L18" s="7"/>
      <c r="M18" s="7"/>
      <c r="N18" s="7"/>
      <c r="O18" s="7"/>
      <c r="P18" s="7"/>
      <c r="Q18" s="7"/>
      <c r="R18" s="7"/>
      <c r="S18" s="7"/>
    </row>
    <row r="19" spans="1:19" ht="15" customHeight="1" x14ac:dyDescent="0.2">
      <c r="A19" s="87" t="s">
        <v>22</v>
      </c>
      <c r="B19" s="100">
        <v>99</v>
      </c>
      <c r="C19" s="200">
        <v>20</v>
      </c>
      <c r="D19" s="90">
        <f t="shared" si="0"/>
        <v>1.98</v>
      </c>
      <c r="E19" s="6"/>
      <c r="F19" s="90">
        <v>50</v>
      </c>
      <c r="G19" s="8">
        <f t="shared" si="1"/>
        <v>1</v>
      </c>
      <c r="H19" s="4"/>
      <c r="I19" s="6"/>
      <c r="J19" s="4"/>
      <c r="K19" s="6"/>
      <c r="L19" s="6"/>
      <c r="M19" s="6"/>
      <c r="N19" s="6"/>
      <c r="O19" s="6"/>
      <c r="P19" s="6"/>
      <c r="Q19" s="6"/>
      <c r="R19" s="6"/>
      <c r="S19" s="6"/>
    </row>
    <row r="20" spans="1:19" s="105" customFormat="1" x14ac:dyDescent="0.2">
      <c r="A20" s="99" t="s">
        <v>149</v>
      </c>
      <c r="B20" s="100">
        <v>99</v>
      </c>
      <c r="C20" s="110"/>
      <c r="D20" s="95"/>
      <c r="E20" s="103">
        <v>150</v>
      </c>
      <c r="F20" s="95"/>
      <c r="G20" s="83">
        <f>G21</f>
        <v>6.15</v>
      </c>
      <c r="H20" s="103">
        <v>12.18</v>
      </c>
      <c r="I20" s="103">
        <v>3.17</v>
      </c>
      <c r="J20" s="103">
        <v>28.5</v>
      </c>
      <c r="K20" s="104">
        <v>363</v>
      </c>
      <c r="L20" s="104">
        <v>0.05</v>
      </c>
      <c r="M20" s="104"/>
      <c r="N20" s="104"/>
      <c r="O20" s="104">
        <v>0.65</v>
      </c>
      <c r="P20" s="104">
        <v>11.5</v>
      </c>
      <c r="Q20" s="104">
        <v>43.5</v>
      </c>
      <c r="R20" s="104">
        <v>16.5</v>
      </c>
      <c r="S20" s="104">
        <v>0.55000000000000004</v>
      </c>
    </row>
    <row r="21" spans="1:19" ht="15" customHeight="1" x14ac:dyDescent="0.2">
      <c r="A21" s="10" t="s">
        <v>149</v>
      </c>
      <c r="B21" s="100">
        <v>99</v>
      </c>
      <c r="C21" s="9">
        <v>150</v>
      </c>
      <c r="D21" s="90">
        <f t="shared" si="0"/>
        <v>14.85</v>
      </c>
      <c r="E21" s="6"/>
      <c r="F21" s="90">
        <v>41</v>
      </c>
      <c r="G21" s="8">
        <f>C21*F21/1000</f>
        <v>6.15</v>
      </c>
      <c r="H21" s="4"/>
      <c r="I21" s="6"/>
      <c r="J21" s="4"/>
      <c r="K21" s="6"/>
      <c r="L21" s="6"/>
      <c r="M21" s="6"/>
      <c r="N21" s="6"/>
      <c r="O21" s="6"/>
      <c r="P21" s="6"/>
      <c r="Q21" s="6"/>
      <c r="R21" s="6"/>
      <c r="S21" s="6"/>
    </row>
    <row r="22" spans="1:19" s="105" customFormat="1" x14ac:dyDescent="0.2">
      <c r="A22" s="163"/>
      <c r="B22" s="164"/>
      <c r="C22" s="179"/>
      <c r="D22" s="166"/>
      <c r="E22" s="167"/>
      <c r="F22" s="188"/>
      <c r="G22" s="8"/>
      <c r="H22" s="23">
        <f>SUM(H9:H21)</f>
        <v>23.77</v>
      </c>
      <c r="I22" s="23">
        <f t="shared" ref="I22:S22" si="2">SUM(I9:I21)</f>
        <v>18.439999999999998</v>
      </c>
      <c r="J22" s="23">
        <f t="shared" si="2"/>
        <v>46.45</v>
      </c>
      <c r="K22" s="23">
        <f t="shared" si="2"/>
        <v>767</v>
      </c>
      <c r="L22" s="23">
        <f t="shared" si="2"/>
        <v>0.47000000000000003</v>
      </c>
      <c r="M22" s="23">
        <f t="shared" si="2"/>
        <v>3.23</v>
      </c>
      <c r="N22" s="23">
        <f t="shared" si="2"/>
        <v>71.599999999999994</v>
      </c>
      <c r="O22" s="23">
        <f t="shared" si="2"/>
        <v>1.05</v>
      </c>
      <c r="P22" s="23">
        <f t="shared" si="2"/>
        <v>237.13</v>
      </c>
      <c r="Q22" s="23">
        <f t="shared" si="2"/>
        <v>282.61</v>
      </c>
      <c r="R22" s="23">
        <f t="shared" si="2"/>
        <v>68.759999999999991</v>
      </c>
      <c r="S22" s="23">
        <f t="shared" si="2"/>
        <v>3.8499999999999996</v>
      </c>
    </row>
    <row r="23" spans="1:19" ht="15" customHeight="1" x14ac:dyDescent="0.2">
      <c r="A23" s="134" t="s">
        <v>12</v>
      </c>
      <c r="B23" s="135">
        <f>B8</f>
        <v>99</v>
      </c>
      <c r="C23" s="136"/>
      <c r="D23" s="158"/>
      <c r="E23" s="136"/>
      <c r="F23" s="158"/>
      <c r="G23" s="194"/>
      <c r="H23" s="136"/>
      <c r="I23" s="136"/>
      <c r="J23" s="136"/>
      <c r="K23" s="137"/>
      <c r="L23" s="137"/>
      <c r="M23" s="137"/>
      <c r="N23" s="137"/>
      <c r="O23" s="137"/>
      <c r="P23" s="137"/>
      <c r="Q23" s="137"/>
      <c r="R23" s="137"/>
      <c r="S23" s="137"/>
    </row>
    <row r="24" spans="1:19" ht="27.75" customHeight="1" x14ac:dyDescent="0.2">
      <c r="A24" s="92" t="s">
        <v>169</v>
      </c>
      <c r="B24" s="100">
        <v>99</v>
      </c>
      <c r="C24" s="204"/>
      <c r="D24" s="104"/>
      <c r="E24" s="103">
        <v>100</v>
      </c>
      <c r="F24" s="191"/>
      <c r="G24" s="83">
        <f>G25+G26+G27+G28+G29+G30</f>
        <v>5.0868355000000003</v>
      </c>
      <c r="H24" s="97">
        <v>1.39</v>
      </c>
      <c r="I24" s="95">
        <v>2.37</v>
      </c>
      <c r="J24" s="104">
        <v>3.96</v>
      </c>
      <c r="K24" s="104">
        <v>39.6</v>
      </c>
      <c r="L24" s="104">
        <v>0.32</v>
      </c>
      <c r="M24" s="104">
        <v>155.19</v>
      </c>
      <c r="N24" s="104">
        <v>155</v>
      </c>
      <c r="O24" s="104"/>
      <c r="P24" s="104">
        <v>331.42</v>
      </c>
      <c r="Q24" s="104">
        <v>290.17</v>
      </c>
      <c r="R24" s="104">
        <v>172.82</v>
      </c>
      <c r="S24" s="104"/>
    </row>
    <row r="25" spans="1:19" ht="15" customHeight="1" x14ac:dyDescent="0.2">
      <c r="A25" s="149" t="s">
        <v>153</v>
      </c>
      <c r="B25" s="100">
        <v>99</v>
      </c>
      <c r="C25" s="202">
        <v>23</v>
      </c>
      <c r="D25" s="22">
        <f t="shared" ref="D25:D30" si="3">B25*C25/1000</f>
        <v>2.2770000000000001</v>
      </c>
      <c r="E25" s="7"/>
      <c r="F25" s="192">
        <v>18.399999999999999</v>
      </c>
      <c r="G25" s="22">
        <f t="shared" ref="G25:G30" si="4">C25*F25/1000</f>
        <v>0.42319999999999997</v>
      </c>
      <c r="H25" s="187"/>
      <c r="I25" s="55"/>
      <c r="J25" s="22"/>
      <c r="K25" s="22"/>
      <c r="L25" s="22"/>
      <c r="M25" s="22"/>
      <c r="N25" s="22"/>
      <c r="O25" s="22"/>
      <c r="P25" s="22"/>
      <c r="Q25" s="22"/>
      <c r="R25" s="22"/>
      <c r="S25" s="22"/>
    </row>
    <row r="26" spans="1:19" ht="15" customHeight="1" x14ac:dyDescent="0.2">
      <c r="A26" s="149" t="s">
        <v>28</v>
      </c>
      <c r="B26" s="100">
        <v>99</v>
      </c>
      <c r="C26" s="202">
        <v>16</v>
      </c>
      <c r="D26" s="22">
        <f t="shared" si="3"/>
        <v>1.5840000000000001</v>
      </c>
      <c r="E26" s="7"/>
      <c r="F26" s="192">
        <v>22.4</v>
      </c>
      <c r="G26" s="22">
        <f t="shared" si="4"/>
        <v>0.3584</v>
      </c>
      <c r="H26" s="187"/>
      <c r="I26" s="55"/>
      <c r="J26" s="22"/>
      <c r="K26" s="22"/>
      <c r="L26" s="22"/>
      <c r="M26" s="22"/>
      <c r="N26" s="22"/>
      <c r="O26" s="22"/>
      <c r="P26" s="22"/>
      <c r="Q26" s="22"/>
      <c r="R26" s="22"/>
      <c r="S26" s="22"/>
    </row>
    <row r="27" spans="1:19" ht="15" customHeight="1" x14ac:dyDescent="0.2">
      <c r="A27" s="149" t="s">
        <v>170</v>
      </c>
      <c r="B27" s="100">
        <v>99</v>
      </c>
      <c r="C27" s="202">
        <v>39</v>
      </c>
      <c r="D27" s="22">
        <f t="shared" si="3"/>
        <v>3.8610000000000002</v>
      </c>
      <c r="E27" s="7"/>
      <c r="F27" s="192">
        <v>18.3</v>
      </c>
      <c r="G27" s="22">
        <f t="shared" si="4"/>
        <v>0.7137</v>
      </c>
      <c r="H27" s="187"/>
      <c r="I27" s="55"/>
      <c r="J27" s="22"/>
      <c r="K27" s="22"/>
      <c r="L27" s="22"/>
      <c r="M27" s="22"/>
      <c r="N27" s="22"/>
      <c r="O27" s="22"/>
      <c r="P27" s="22"/>
      <c r="Q27" s="22"/>
      <c r="R27" s="22"/>
      <c r="S27" s="22"/>
    </row>
    <row r="28" spans="1:19" ht="15" customHeight="1" x14ac:dyDescent="0.2">
      <c r="A28" s="149" t="s">
        <v>171</v>
      </c>
      <c r="B28" s="100">
        <v>99</v>
      </c>
      <c r="C28" s="202">
        <v>47</v>
      </c>
      <c r="D28" s="22">
        <f t="shared" si="3"/>
        <v>4.6529999999999996</v>
      </c>
      <c r="E28" s="7"/>
      <c r="F28" s="192">
        <v>67.900000000000006</v>
      </c>
      <c r="G28" s="22">
        <f t="shared" si="4"/>
        <v>3.1913</v>
      </c>
      <c r="H28" s="187"/>
      <c r="I28" s="55"/>
      <c r="J28" s="22"/>
      <c r="K28" s="22"/>
      <c r="L28" s="22"/>
      <c r="M28" s="22"/>
      <c r="N28" s="22"/>
      <c r="O28" s="22"/>
      <c r="P28" s="22"/>
      <c r="Q28" s="22"/>
      <c r="R28" s="22"/>
      <c r="S28" s="22"/>
    </row>
    <row r="29" spans="1:19" ht="15" customHeight="1" x14ac:dyDescent="0.2">
      <c r="A29" s="149" t="s">
        <v>34</v>
      </c>
      <c r="B29" s="100">
        <v>99</v>
      </c>
      <c r="C29" s="202">
        <v>1E-3</v>
      </c>
      <c r="D29" s="22">
        <f t="shared" si="3"/>
        <v>9.9000000000000008E-5</v>
      </c>
      <c r="E29" s="7"/>
      <c r="F29" s="192">
        <v>235.5</v>
      </c>
      <c r="G29" s="22">
        <f t="shared" si="4"/>
        <v>2.3550000000000001E-4</v>
      </c>
      <c r="H29" s="187"/>
      <c r="I29" s="55"/>
      <c r="J29" s="22"/>
      <c r="K29" s="22"/>
      <c r="L29" s="22"/>
      <c r="M29" s="22"/>
      <c r="N29" s="22"/>
      <c r="O29" s="22"/>
      <c r="P29" s="22"/>
      <c r="Q29" s="22"/>
      <c r="R29" s="22"/>
      <c r="S29" s="22"/>
    </row>
    <row r="30" spans="1:19" ht="15" customHeight="1" x14ac:dyDescent="0.2">
      <c r="A30" s="87" t="s">
        <v>22</v>
      </c>
      <c r="B30" s="100">
        <v>99</v>
      </c>
      <c r="C30" s="200">
        <v>8</v>
      </c>
      <c r="D30" s="8">
        <f t="shared" si="3"/>
        <v>0.79200000000000004</v>
      </c>
      <c r="E30" s="6"/>
      <c r="F30" s="193">
        <v>50</v>
      </c>
      <c r="G30" s="22">
        <f t="shared" si="4"/>
        <v>0.4</v>
      </c>
      <c r="H30" s="91"/>
      <c r="I30" s="90"/>
      <c r="J30" s="8"/>
      <c r="K30" s="8"/>
      <c r="L30" s="8"/>
      <c r="M30" s="8"/>
      <c r="N30" s="8"/>
      <c r="O30" s="8"/>
      <c r="P30" s="8"/>
      <c r="Q30" s="8"/>
      <c r="R30" s="8"/>
      <c r="S30" s="8"/>
    </row>
    <row r="31" spans="1:19" s="105" customFormat="1" ht="51" x14ac:dyDescent="0.2">
      <c r="A31" s="92" t="s">
        <v>152</v>
      </c>
      <c r="B31" s="100">
        <v>99</v>
      </c>
      <c r="C31" s="204"/>
      <c r="D31" s="104"/>
      <c r="E31" s="103" t="s">
        <v>63</v>
      </c>
      <c r="F31" s="191"/>
      <c r="G31" s="83">
        <f>G32+G33+G34+G35+G36+G37+G38+G39</f>
        <v>10.371700000000001</v>
      </c>
      <c r="H31" s="97">
        <v>2.69</v>
      </c>
      <c r="I31" s="95">
        <v>2.84</v>
      </c>
      <c r="J31" s="104">
        <v>12.11</v>
      </c>
      <c r="K31" s="104">
        <v>118</v>
      </c>
      <c r="L31" s="103">
        <v>0.04</v>
      </c>
      <c r="M31" s="103">
        <v>3</v>
      </c>
      <c r="N31" s="103"/>
      <c r="O31" s="103"/>
      <c r="P31" s="103">
        <v>88</v>
      </c>
      <c r="Q31" s="103">
        <v>50.1</v>
      </c>
      <c r="R31" s="103">
        <v>22.1</v>
      </c>
      <c r="S31" s="103">
        <v>50.1</v>
      </c>
    </row>
    <row r="32" spans="1:19" s="126" customFormat="1" x14ac:dyDescent="0.2">
      <c r="A32" s="149" t="s">
        <v>35</v>
      </c>
      <c r="B32" s="100">
        <v>99</v>
      </c>
      <c r="C32" s="202">
        <v>5</v>
      </c>
      <c r="D32" s="22">
        <f t="shared" si="0"/>
        <v>0.495</v>
      </c>
      <c r="E32" s="7"/>
      <c r="F32" s="192">
        <v>44.3</v>
      </c>
      <c r="G32" s="22">
        <f t="shared" ref="G32:G53" si="5">C32*F32/1000</f>
        <v>0.2215</v>
      </c>
      <c r="H32" s="187"/>
      <c r="I32" s="55"/>
      <c r="J32" s="22"/>
      <c r="K32" s="22"/>
      <c r="L32" s="22"/>
      <c r="M32" s="22"/>
      <c r="N32" s="22"/>
      <c r="O32" s="22"/>
      <c r="P32" s="22"/>
      <c r="Q32" s="22"/>
      <c r="R32" s="22"/>
      <c r="S32" s="22"/>
    </row>
    <row r="33" spans="1:19" s="105" customFormat="1" x14ac:dyDescent="0.2">
      <c r="A33" s="149" t="s">
        <v>27</v>
      </c>
      <c r="B33" s="100">
        <v>99</v>
      </c>
      <c r="C33" s="202">
        <v>100</v>
      </c>
      <c r="D33" s="22">
        <f t="shared" si="0"/>
        <v>9.9</v>
      </c>
      <c r="E33" s="7"/>
      <c r="F33" s="192">
        <v>16.899999999999999</v>
      </c>
      <c r="G33" s="22">
        <f t="shared" si="5"/>
        <v>1.6899999999999997</v>
      </c>
      <c r="H33" s="187"/>
      <c r="I33" s="55"/>
      <c r="J33" s="22"/>
      <c r="K33" s="22"/>
      <c r="L33" s="22"/>
      <c r="M33" s="22"/>
      <c r="N33" s="22"/>
      <c r="O33" s="22"/>
      <c r="P33" s="22"/>
      <c r="Q33" s="22"/>
      <c r="R33" s="22"/>
      <c r="S33" s="22"/>
    </row>
    <row r="34" spans="1:19" ht="15" customHeight="1" x14ac:dyDescent="0.2">
      <c r="A34" s="149" t="s">
        <v>36</v>
      </c>
      <c r="B34" s="100">
        <v>99</v>
      </c>
      <c r="C34" s="202">
        <v>12</v>
      </c>
      <c r="D34" s="22">
        <f t="shared" si="0"/>
        <v>1.1879999999999999</v>
      </c>
      <c r="E34" s="7"/>
      <c r="F34" s="192">
        <v>24</v>
      </c>
      <c r="G34" s="22">
        <f t="shared" si="5"/>
        <v>0.28799999999999998</v>
      </c>
      <c r="H34" s="187"/>
      <c r="I34" s="55"/>
      <c r="J34" s="22"/>
      <c r="K34" s="22"/>
      <c r="L34" s="22"/>
      <c r="M34" s="22"/>
      <c r="N34" s="22"/>
      <c r="O34" s="22"/>
      <c r="P34" s="22"/>
      <c r="Q34" s="22"/>
      <c r="R34" s="22"/>
      <c r="S34" s="22"/>
    </row>
    <row r="35" spans="1:19" ht="15" customHeight="1" x14ac:dyDescent="0.2">
      <c r="A35" s="149" t="s">
        <v>134</v>
      </c>
      <c r="B35" s="100">
        <v>99</v>
      </c>
      <c r="C35" s="202">
        <v>46</v>
      </c>
      <c r="D35" s="22">
        <f t="shared" si="0"/>
        <v>4.5540000000000003</v>
      </c>
      <c r="E35" s="7"/>
      <c r="F35" s="192">
        <v>163</v>
      </c>
      <c r="G35" s="22">
        <f t="shared" si="5"/>
        <v>7.4980000000000002</v>
      </c>
      <c r="H35" s="187"/>
      <c r="I35" s="55"/>
      <c r="J35" s="22"/>
      <c r="K35" s="22"/>
      <c r="L35" s="22"/>
      <c r="M35" s="22"/>
      <c r="N35" s="22"/>
      <c r="O35" s="22"/>
      <c r="P35" s="22"/>
      <c r="Q35" s="22"/>
      <c r="R35" s="22"/>
      <c r="S35" s="22"/>
    </row>
    <row r="36" spans="1:19" s="36" customFormat="1" x14ac:dyDescent="0.2">
      <c r="A36" s="149" t="s">
        <v>28</v>
      </c>
      <c r="B36" s="100">
        <v>99</v>
      </c>
      <c r="C36" s="202">
        <v>13</v>
      </c>
      <c r="D36" s="22">
        <f t="shared" si="0"/>
        <v>1.2869999999999999</v>
      </c>
      <c r="E36" s="7"/>
      <c r="F36" s="192">
        <v>22.4</v>
      </c>
      <c r="G36" s="22">
        <f t="shared" si="5"/>
        <v>0.29120000000000001</v>
      </c>
      <c r="H36" s="187"/>
      <c r="I36" s="55"/>
      <c r="J36" s="22"/>
      <c r="K36" s="22"/>
      <c r="L36" s="22"/>
      <c r="M36" s="22"/>
      <c r="N36" s="22"/>
      <c r="O36" s="22"/>
      <c r="P36" s="22"/>
      <c r="Q36" s="22"/>
      <c r="R36" s="22"/>
      <c r="S36" s="22"/>
    </row>
    <row r="37" spans="1:19" ht="15" customHeight="1" x14ac:dyDescent="0.2">
      <c r="A37" s="149" t="s">
        <v>107</v>
      </c>
      <c r="B37" s="100">
        <v>99</v>
      </c>
      <c r="C37" s="202">
        <v>5.0000000000000001E-4</v>
      </c>
      <c r="D37" s="22">
        <f t="shared" si="0"/>
        <v>4.9500000000000004E-5</v>
      </c>
      <c r="E37" s="7"/>
      <c r="F37" s="192"/>
      <c r="G37" s="22">
        <f t="shared" si="5"/>
        <v>0</v>
      </c>
      <c r="H37" s="187"/>
      <c r="I37" s="55"/>
      <c r="J37" s="22"/>
      <c r="K37" s="22"/>
      <c r="L37" s="22"/>
      <c r="M37" s="22"/>
      <c r="N37" s="22"/>
      <c r="O37" s="22"/>
      <c r="P37" s="22"/>
      <c r="Q37" s="22"/>
      <c r="R37" s="22"/>
      <c r="S37" s="22"/>
    </row>
    <row r="38" spans="1:19" ht="15" customHeight="1" x14ac:dyDescent="0.2">
      <c r="A38" s="149" t="s">
        <v>19</v>
      </c>
      <c r="B38" s="100">
        <v>99</v>
      </c>
      <c r="C38" s="202">
        <v>2</v>
      </c>
      <c r="D38" s="22">
        <f t="shared" si="0"/>
        <v>0.19800000000000001</v>
      </c>
      <c r="E38" s="7"/>
      <c r="F38" s="192">
        <v>16</v>
      </c>
      <c r="G38" s="22">
        <f t="shared" si="5"/>
        <v>3.2000000000000001E-2</v>
      </c>
      <c r="H38" s="187"/>
      <c r="I38" s="55"/>
      <c r="J38" s="22"/>
      <c r="K38" s="22"/>
      <c r="L38" s="22"/>
      <c r="M38" s="22"/>
      <c r="N38" s="22"/>
      <c r="O38" s="22"/>
      <c r="P38" s="22"/>
      <c r="Q38" s="22"/>
      <c r="R38" s="22"/>
      <c r="S38" s="22"/>
    </row>
    <row r="39" spans="1:19" ht="15" customHeight="1" x14ac:dyDescent="0.2">
      <c r="A39" s="87" t="s">
        <v>25</v>
      </c>
      <c r="B39" s="100">
        <v>99</v>
      </c>
      <c r="C39" s="200">
        <v>3</v>
      </c>
      <c r="D39" s="8">
        <f t="shared" si="0"/>
        <v>0.29699999999999999</v>
      </c>
      <c r="E39" s="6"/>
      <c r="F39" s="193">
        <v>117</v>
      </c>
      <c r="G39" s="22">
        <f t="shared" si="5"/>
        <v>0.35099999999999998</v>
      </c>
      <c r="H39" s="91"/>
      <c r="I39" s="90"/>
      <c r="J39" s="8"/>
      <c r="K39" s="8"/>
      <c r="L39" s="8"/>
      <c r="M39" s="8"/>
      <c r="N39" s="8"/>
      <c r="O39" s="8"/>
      <c r="P39" s="8"/>
      <c r="Q39" s="8"/>
      <c r="R39" s="8"/>
      <c r="S39" s="8"/>
    </row>
    <row r="40" spans="1:19" s="105" customFormat="1" ht="24" customHeight="1" x14ac:dyDescent="0.2">
      <c r="A40" s="92" t="s">
        <v>105</v>
      </c>
      <c r="B40" s="100">
        <v>99</v>
      </c>
      <c r="C40" s="204"/>
      <c r="D40" s="104"/>
      <c r="E40" s="103">
        <v>75</v>
      </c>
      <c r="F40" s="191"/>
      <c r="G40" s="83">
        <f>G41+G42+G43+G44+G45+G46+G47</f>
        <v>15.716459999999998</v>
      </c>
      <c r="H40" s="97">
        <v>15.3</v>
      </c>
      <c r="I40" s="95">
        <v>29.4</v>
      </c>
      <c r="J40" s="104">
        <v>57.06</v>
      </c>
      <c r="K40" s="104">
        <v>291</v>
      </c>
      <c r="L40" s="104">
        <v>0.06</v>
      </c>
      <c r="M40" s="104">
        <v>0.16</v>
      </c>
      <c r="N40" s="104">
        <v>16</v>
      </c>
      <c r="O40" s="104">
        <v>0.3</v>
      </c>
      <c r="P40" s="104">
        <v>35.200000000000003</v>
      </c>
      <c r="Q40" s="104">
        <v>76.8</v>
      </c>
      <c r="R40" s="104">
        <v>20.8</v>
      </c>
      <c r="S40" s="104">
        <v>1.76</v>
      </c>
    </row>
    <row r="41" spans="1:19" ht="15" customHeight="1" x14ac:dyDescent="0.2">
      <c r="A41" s="149" t="s">
        <v>106</v>
      </c>
      <c r="B41" s="100">
        <v>99</v>
      </c>
      <c r="C41" s="202">
        <v>66</v>
      </c>
      <c r="D41" s="22">
        <f t="shared" si="0"/>
        <v>6.5339999999999998</v>
      </c>
      <c r="E41" s="7"/>
      <c r="F41" s="192">
        <v>163</v>
      </c>
      <c r="G41" s="22">
        <f t="shared" si="5"/>
        <v>10.757999999999999</v>
      </c>
      <c r="H41" s="187"/>
      <c r="I41" s="55"/>
      <c r="J41" s="22"/>
      <c r="K41" s="22"/>
      <c r="L41" s="22"/>
      <c r="M41" s="22"/>
      <c r="N41" s="22"/>
      <c r="O41" s="22"/>
      <c r="P41" s="22"/>
      <c r="Q41" s="22"/>
      <c r="R41" s="22"/>
      <c r="S41" s="22"/>
    </row>
    <row r="42" spans="1:19" ht="15" customHeight="1" x14ac:dyDescent="0.2">
      <c r="A42" s="149" t="s">
        <v>149</v>
      </c>
      <c r="B42" s="100">
        <v>99</v>
      </c>
      <c r="C42" s="202">
        <v>8</v>
      </c>
      <c r="D42" s="22"/>
      <c r="E42" s="7"/>
      <c r="F42" s="192">
        <v>41</v>
      </c>
      <c r="G42" s="22">
        <f t="shared" si="5"/>
        <v>0.32800000000000001</v>
      </c>
      <c r="H42" s="187"/>
      <c r="I42" s="55"/>
      <c r="J42" s="22"/>
      <c r="K42" s="22"/>
      <c r="L42" s="22"/>
      <c r="M42" s="22"/>
      <c r="N42" s="22"/>
      <c r="O42" s="22"/>
      <c r="P42" s="22"/>
      <c r="Q42" s="22"/>
      <c r="R42" s="22"/>
      <c r="S42" s="22"/>
    </row>
    <row r="43" spans="1:19" ht="25.5" x14ac:dyDescent="0.2">
      <c r="A43" s="149" t="s">
        <v>78</v>
      </c>
      <c r="B43" s="100">
        <v>99</v>
      </c>
      <c r="C43" s="202">
        <v>5</v>
      </c>
      <c r="D43" s="22">
        <f t="shared" si="0"/>
        <v>0.495</v>
      </c>
      <c r="E43" s="7"/>
      <c r="F43" s="192"/>
      <c r="G43" s="22">
        <f t="shared" si="5"/>
        <v>0</v>
      </c>
      <c r="H43" s="187"/>
      <c r="I43" s="55"/>
      <c r="J43" s="22"/>
      <c r="K43" s="22"/>
      <c r="L43" s="22"/>
      <c r="M43" s="22"/>
      <c r="N43" s="22"/>
      <c r="O43" s="22"/>
      <c r="P43" s="22"/>
      <c r="Q43" s="22"/>
      <c r="R43" s="22"/>
      <c r="S43" s="22"/>
    </row>
    <row r="44" spans="1:19" s="36" customFormat="1" ht="15" customHeight="1" x14ac:dyDescent="0.2">
      <c r="A44" s="149" t="s">
        <v>59</v>
      </c>
      <c r="B44" s="100">
        <v>99</v>
      </c>
      <c r="C44" s="202">
        <v>18</v>
      </c>
      <c r="D44" s="22">
        <f t="shared" si="0"/>
        <v>1.782</v>
      </c>
      <c r="E44" s="7"/>
      <c r="F44" s="192">
        <v>60.97</v>
      </c>
      <c r="G44" s="22">
        <f t="shared" si="5"/>
        <v>1.0974600000000001</v>
      </c>
      <c r="H44" s="187"/>
      <c r="I44" s="55"/>
      <c r="J44" s="22"/>
      <c r="K44" s="22"/>
      <c r="L44" s="22"/>
      <c r="M44" s="22"/>
      <c r="N44" s="22"/>
      <c r="O44" s="22"/>
      <c r="P44" s="22"/>
      <c r="Q44" s="22"/>
      <c r="R44" s="22"/>
      <c r="S44" s="22"/>
    </row>
    <row r="45" spans="1:19" s="105" customFormat="1" ht="15" customHeight="1" x14ac:dyDescent="0.2">
      <c r="A45" s="149" t="s">
        <v>41</v>
      </c>
      <c r="B45" s="100">
        <v>99</v>
      </c>
      <c r="C45" s="202">
        <v>7</v>
      </c>
      <c r="D45" s="22">
        <f t="shared" si="0"/>
        <v>0.69299999999999995</v>
      </c>
      <c r="E45" s="7"/>
      <c r="F45" s="192">
        <v>450</v>
      </c>
      <c r="G45" s="22">
        <f t="shared" si="5"/>
        <v>3.15</v>
      </c>
      <c r="H45" s="187"/>
      <c r="I45" s="55"/>
      <c r="J45" s="22"/>
      <c r="K45" s="22"/>
      <c r="L45" s="22"/>
      <c r="M45" s="22"/>
      <c r="N45" s="22"/>
      <c r="O45" s="22"/>
      <c r="P45" s="22"/>
      <c r="Q45" s="22"/>
      <c r="R45" s="22"/>
      <c r="S45" s="22"/>
    </row>
    <row r="46" spans="1:19" s="36" customFormat="1" ht="15" customHeight="1" x14ac:dyDescent="0.2">
      <c r="A46" s="149" t="s">
        <v>19</v>
      </c>
      <c r="B46" s="100">
        <v>99</v>
      </c>
      <c r="C46" s="202">
        <v>2</v>
      </c>
      <c r="D46" s="22">
        <f t="shared" si="0"/>
        <v>0.19800000000000001</v>
      </c>
      <c r="E46" s="7"/>
      <c r="F46" s="192">
        <v>16</v>
      </c>
      <c r="G46" s="22">
        <f t="shared" si="5"/>
        <v>3.2000000000000001E-2</v>
      </c>
      <c r="H46" s="187"/>
      <c r="I46" s="55"/>
      <c r="J46" s="22"/>
      <c r="K46" s="22"/>
      <c r="L46" s="22"/>
      <c r="M46" s="22"/>
      <c r="N46" s="22"/>
      <c r="O46" s="22"/>
      <c r="P46" s="22"/>
      <c r="Q46" s="22"/>
      <c r="R46" s="22"/>
      <c r="S46" s="22"/>
    </row>
    <row r="47" spans="1:19" ht="15" customHeight="1" x14ac:dyDescent="0.2">
      <c r="A47" s="87" t="s">
        <v>25</v>
      </c>
      <c r="B47" s="100">
        <v>99</v>
      </c>
      <c r="C47" s="200">
        <v>3</v>
      </c>
      <c r="D47" s="8">
        <f t="shared" si="0"/>
        <v>0.29699999999999999</v>
      </c>
      <c r="E47" s="6"/>
      <c r="F47" s="193">
        <v>117</v>
      </c>
      <c r="G47" s="22">
        <f t="shared" si="5"/>
        <v>0.35099999999999998</v>
      </c>
      <c r="H47" s="91"/>
      <c r="I47" s="90"/>
      <c r="J47" s="8"/>
      <c r="K47" s="8"/>
      <c r="L47" s="8"/>
      <c r="M47" s="8"/>
      <c r="N47" s="8"/>
      <c r="O47" s="8"/>
      <c r="P47" s="8"/>
      <c r="Q47" s="8"/>
      <c r="R47" s="8"/>
      <c r="S47" s="8"/>
    </row>
    <row r="48" spans="1:19" ht="15" customHeight="1" x14ac:dyDescent="0.2">
      <c r="A48" s="99" t="s">
        <v>141</v>
      </c>
      <c r="B48" s="100">
        <v>99</v>
      </c>
      <c r="C48" s="110"/>
      <c r="D48" s="104"/>
      <c r="E48" s="103" t="s">
        <v>182</v>
      </c>
      <c r="F48" s="191"/>
      <c r="G48" s="83">
        <f>G49+G50+G51</f>
        <v>8.7460000000000004</v>
      </c>
      <c r="H48" s="97">
        <v>4.5</v>
      </c>
      <c r="I48" s="95">
        <v>2.2999999999999998</v>
      </c>
      <c r="J48" s="104">
        <v>25</v>
      </c>
      <c r="K48" s="104">
        <v>132</v>
      </c>
      <c r="L48" s="104">
        <v>0.2</v>
      </c>
      <c r="M48" s="104"/>
      <c r="N48" s="104"/>
      <c r="O48" s="104"/>
      <c r="P48" s="104">
        <v>14.6</v>
      </c>
      <c r="Q48" s="104">
        <v>210</v>
      </c>
      <c r="R48" s="104">
        <v>140</v>
      </c>
      <c r="S48" s="104">
        <v>5.01</v>
      </c>
    </row>
    <row r="49" spans="1:26" ht="15" customHeight="1" x14ac:dyDescent="0.2">
      <c r="A49" s="11" t="s">
        <v>142</v>
      </c>
      <c r="B49" s="100">
        <v>99</v>
      </c>
      <c r="C49" s="12">
        <v>47</v>
      </c>
      <c r="D49" s="22">
        <f t="shared" ref="D49:D51" si="6">B49*C49/1000</f>
        <v>4.6529999999999996</v>
      </c>
      <c r="E49" s="7"/>
      <c r="F49" s="192">
        <v>90</v>
      </c>
      <c r="G49" s="22">
        <f t="shared" ref="G49:G51" si="7">C49*F49/1000</f>
        <v>4.2300000000000004</v>
      </c>
      <c r="H49" s="187"/>
      <c r="I49" s="55"/>
      <c r="J49" s="22"/>
      <c r="K49" s="22"/>
      <c r="L49" s="22"/>
      <c r="M49" s="22"/>
      <c r="N49" s="22"/>
      <c r="O49" s="22"/>
      <c r="P49" s="22"/>
      <c r="Q49" s="22"/>
      <c r="R49" s="22"/>
      <c r="S49" s="22"/>
    </row>
    <row r="50" spans="1:26" ht="15" customHeight="1" x14ac:dyDescent="0.2">
      <c r="A50" s="11" t="s">
        <v>41</v>
      </c>
      <c r="B50" s="100">
        <v>99</v>
      </c>
      <c r="C50" s="12">
        <v>10</v>
      </c>
      <c r="D50" s="22">
        <f t="shared" si="6"/>
        <v>0.99</v>
      </c>
      <c r="E50" s="7"/>
      <c r="F50" s="192">
        <v>450</v>
      </c>
      <c r="G50" s="22">
        <f t="shared" si="7"/>
        <v>4.5</v>
      </c>
      <c r="H50" s="187"/>
      <c r="I50" s="55"/>
      <c r="J50" s="22"/>
      <c r="K50" s="22"/>
      <c r="L50" s="22"/>
      <c r="M50" s="22"/>
      <c r="N50" s="22"/>
      <c r="O50" s="22"/>
      <c r="P50" s="22"/>
      <c r="Q50" s="22"/>
      <c r="R50" s="22"/>
      <c r="S50" s="22"/>
    </row>
    <row r="51" spans="1:26" ht="15" customHeight="1" x14ac:dyDescent="0.2">
      <c r="A51" s="10" t="s">
        <v>19</v>
      </c>
      <c r="B51" s="100">
        <v>99</v>
      </c>
      <c r="C51" s="9">
        <v>1</v>
      </c>
      <c r="D51" s="8">
        <f t="shared" si="6"/>
        <v>9.9000000000000005E-2</v>
      </c>
      <c r="E51" s="6"/>
      <c r="F51" s="193">
        <v>16</v>
      </c>
      <c r="G51" s="22">
        <f t="shared" si="7"/>
        <v>1.6E-2</v>
      </c>
      <c r="H51" s="91"/>
      <c r="I51" s="90"/>
      <c r="J51" s="8"/>
      <c r="K51" s="8"/>
      <c r="L51" s="8"/>
      <c r="M51" s="8"/>
      <c r="N51" s="8"/>
      <c r="O51" s="8"/>
      <c r="P51" s="8"/>
      <c r="Q51" s="8"/>
      <c r="R51" s="8"/>
      <c r="S51" s="8"/>
    </row>
    <row r="52" spans="1:26" s="105" customFormat="1" x14ac:dyDescent="0.2">
      <c r="A52" s="99" t="s">
        <v>42</v>
      </c>
      <c r="B52" s="100">
        <v>99</v>
      </c>
      <c r="C52" s="110"/>
      <c r="D52" s="104"/>
      <c r="E52" s="103">
        <v>200</v>
      </c>
      <c r="F52" s="191"/>
      <c r="G52" s="83">
        <f>G53</f>
        <v>10.4</v>
      </c>
      <c r="H52" s="97">
        <v>1</v>
      </c>
      <c r="I52" s="95"/>
      <c r="J52" s="104">
        <v>19.8</v>
      </c>
      <c r="K52" s="104">
        <v>85</v>
      </c>
      <c r="L52" s="114">
        <v>20</v>
      </c>
      <c r="M52" s="114"/>
      <c r="N52" s="114">
        <v>0.67</v>
      </c>
      <c r="O52" s="114">
        <v>52</v>
      </c>
      <c r="P52" s="114">
        <v>82.67</v>
      </c>
      <c r="Q52" s="114">
        <v>30</v>
      </c>
      <c r="R52" s="114">
        <v>3.2</v>
      </c>
      <c r="S52" s="104"/>
    </row>
    <row r="53" spans="1:26" ht="15" customHeight="1" x14ac:dyDescent="0.2">
      <c r="A53" s="10" t="s">
        <v>42</v>
      </c>
      <c r="B53" s="100">
        <v>99</v>
      </c>
      <c r="C53" s="9">
        <v>200</v>
      </c>
      <c r="D53" s="8">
        <f t="shared" si="0"/>
        <v>19.8</v>
      </c>
      <c r="E53" s="6"/>
      <c r="F53" s="193">
        <v>52</v>
      </c>
      <c r="G53" s="22">
        <f t="shared" si="5"/>
        <v>10.4</v>
      </c>
      <c r="H53" s="91"/>
      <c r="I53" s="90"/>
      <c r="J53" s="8"/>
      <c r="K53" s="8"/>
      <c r="L53" s="8"/>
      <c r="M53" s="8"/>
      <c r="N53" s="8"/>
      <c r="O53" s="8"/>
      <c r="P53" s="8"/>
      <c r="Q53" s="8"/>
      <c r="R53" s="8"/>
      <c r="S53" s="8"/>
    </row>
    <row r="54" spans="1:26" s="105" customFormat="1" ht="15" customHeight="1" x14ac:dyDescent="0.2">
      <c r="A54" s="99" t="s">
        <v>44</v>
      </c>
      <c r="B54" s="100">
        <v>99</v>
      </c>
      <c r="C54" s="101"/>
      <c r="D54" s="104"/>
      <c r="E54" s="103">
        <v>90</v>
      </c>
      <c r="F54" s="104"/>
      <c r="G54" s="104">
        <f>SUM(G55)</f>
        <v>3.69</v>
      </c>
      <c r="H54" s="35">
        <v>8.4600000000000009</v>
      </c>
      <c r="I54" s="35">
        <v>2.5099999999999998</v>
      </c>
      <c r="J54" s="35">
        <v>44.33</v>
      </c>
      <c r="K54" s="35">
        <v>186</v>
      </c>
      <c r="L54" s="114">
        <v>0.04</v>
      </c>
      <c r="M54" s="114"/>
      <c r="N54" s="114"/>
      <c r="O54" s="114">
        <v>0.36</v>
      </c>
      <c r="P54" s="114">
        <v>9.1999999999999993</v>
      </c>
      <c r="Q54" s="114">
        <v>42.4</v>
      </c>
      <c r="R54" s="114">
        <v>10</v>
      </c>
      <c r="S54" s="114">
        <v>1.24</v>
      </c>
    </row>
    <row r="55" spans="1:26" ht="15" customHeight="1" x14ac:dyDescent="0.2">
      <c r="A55" s="10" t="s">
        <v>43</v>
      </c>
      <c r="B55" s="100">
        <v>99</v>
      </c>
      <c r="C55" s="9">
        <v>90</v>
      </c>
      <c r="D55" s="8">
        <f t="shared" si="0"/>
        <v>8.91</v>
      </c>
      <c r="E55" s="6"/>
      <c r="F55" s="8">
        <v>41</v>
      </c>
      <c r="G55" s="8">
        <f>C55*F55/1000</f>
        <v>3.69</v>
      </c>
      <c r="H55" s="8"/>
      <c r="I55" s="90"/>
      <c r="J55" s="8"/>
      <c r="K55" s="8"/>
      <c r="L55" s="8"/>
      <c r="M55" s="8"/>
      <c r="N55" s="8"/>
      <c r="O55" s="8"/>
      <c r="P55" s="8"/>
      <c r="Q55" s="8"/>
      <c r="R55" s="8"/>
      <c r="S55" s="8"/>
    </row>
    <row r="56" spans="1:26" x14ac:dyDescent="0.2">
      <c r="A56" s="163"/>
      <c r="B56" s="100">
        <v>99</v>
      </c>
      <c r="C56" s="179"/>
      <c r="D56" s="166"/>
      <c r="E56" s="167"/>
      <c r="F56" s="188"/>
      <c r="G56" s="167"/>
      <c r="H56" s="23">
        <f t="shared" ref="H56:S56" si="8">SUM(H24:H55)</f>
        <v>33.340000000000003</v>
      </c>
      <c r="I56" s="23">
        <f t="shared" si="8"/>
        <v>39.419999999999995</v>
      </c>
      <c r="J56" s="23">
        <f t="shared" si="8"/>
        <v>162.26</v>
      </c>
      <c r="K56" s="23">
        <f t="shared" si="8"/>
        <v>851.6</v>
      </c>
      <c r="L56" s="23">
        <f t="shared" si="8"/>
        <v>20.66</v>
      </c>
      <c r="M56" s="23">
        <f t="shared" si="8"/>
        <v>158.35</v>
      </c>
      <c r="N56" s="23">
        <f t="shared" si="8"/>
        <v>171.67</v>
      </c>
      <c r="O56" s="23">
        <f t="shared" si="8"/>
        <v>52.66</v>
      </c>
      <c r="P56" s="23">
        <f t="shared" si="8"/>
        <v>561.09</v>
      </c>
      <c r="Q56" s="23">
        <f t="shared" si="8"/>
        <v>699.47</v>
      </c>
      <c r="R56" s="23">
        <f t="shared" si="8"/>
        <v>368.92</v>
      </c>
      <c r="S56" s="23">
        <f t="shared" si="8"/>
        <v>58.11</v>
      </c>
      <c r="T56" s="23"/>
      <c r="U56" s="23"/>
      <c r="V56" s="23"/>
      <c r="W56" s="23"/>
      <c r="X56" s="23"/>
      <c r="Y56" s="23"/>
      <c r="Z56" s="23"/>
    </row>
    <row r="57" spans="1:26" x14ac:dyDescent="0.2">
      <c r="A57" s="92" t="s">
        <v>154</v>
      </c>
      <c r="B57" s="100">
        <v>99</v>
      </c>
      <c r="C57" s="150"/>
      <c r="D57" s="104"/>
      <c r="E57" s="96">
        <v>100</v>
      </c>
      <c r="F57" s="191"/>
      <c r="G57" s="83">
        <f>G58</f>
        <v>26.19</v>
      </c>
      <c r="H57" s="97">
        <v>0.51</v>
      </c>
      <c r="I57" s="95">
        <v>0.51</v>
      </c>
      <c r="J57" s="104">
        <v>13.5</v>
      </c>
      <c r="K57" s="104">
        <v>43</v>
      </c>
      <c r="L57" s="104">
        <v>0.02</v>
      </c>
      <c r="M57" s="104">
        <v>3.75</v>
      </c>
      <c r="N57" s="104"/>
      <c r="O57" s="104">
        <v>0.3</v>
      </c>
      <c r="P57" s="104">
        <v>14.25</v>
      </c>
      <c r="Q57" s="104">
        <v>12</v>
      </c>
      <c r="R57" s="104">
        <v>9</v>
      </c>
      <c r="S57" s="104">
        <v>1.73</v>
      </c>
    </row>
    <row r="58" spans="1:26" x14ac:dyDescent="0.2">
      <c r="A58" s="87" t="s">
        <v>154</v>
      </c>
      <c r="B58" s="100">
        <v>99</v>
      </c>
      <c r="C58" s="89">
        <v>194</v>
      </c>
      <c r="D58" s="8">
        <f t="shared" ref="D58" si="9">B58*C58/1000</f>
        <v>19.206</v>
      </c>
      <c r="E58" s="4"/>
      <c r="F58" s="193">
        <v>135</v>
      </c>
      <c r="G58" s="8">
        <f t="shared" ref="G58" si="10">C58*F58/1000</f>
        <v>26.19</v>
      </c>
      <c r="H58" s="91"/>
      <c r="I58" s="90"/>
      <c r="J58" s="8"/>
      <c r="K58" s="8"/>
      <c r="L58" s="8"/>
      <c r="M58" s="8"/>
      <c r="N58" s="8"/>
      <c r="O58" s="8"/>
      <c r="P58" s="8"/>
      <c r="Q58" s="8"/>
      <c r="R58" s="8"/>
      <c r="S58" s="8"/>
    </row>
    <row r="59" spans="1:26" x14ac:dyDescent="0.2">
      <c r="A59" s="163"/>
      <c r="B59" s="164"/>
      <c r="C59" s="179"/>
      <c r="D59" s="166"/>
      <c r="E59" s="167"/>
      <c r="F59" s="167"/>
      <c r="G59" s="167"/>
      <c r="H59" s="23">
        <f t="shared" ref="H59:S59" si="11">SUM(H57:H58)</f>
        <v>0.51</v>
      </c>
      <c r="I59" s="23">
        <f t="shared" si="11"/>
        <v>0.51</v>
      </c>
      <c r="J59" s="23">
        <f t="shared" si="11"/>
        <v>13.5</v>
      </c>
      <c r="K59" s="23">
        <f t="shared" si="11"/>
        <v>43</v>
      </c>
      <c r="L59" s="23">
        <f t="shared" si="11"/>
        <v>0.02</v>
      </c>
      <c r="M59" s="23">
        <f t="shared" si="11"/>
        <v>3.75</v>
      </c>
      <c r="N59" s="23">
        <f t="shared" si="11"/>
        <v>0</v>
      </c>
      <c r="O59" s="23">
        <f t="shared" si="11"/>
        <v>0.3</v>
      </c>
      <c r="P59" s="23">
        <f t="shared" si="11"/>
        <v>14.25</v>
      </c>
      <c r="Q59" s="23">
        <f t="shared" si="11"/>
        <v>12</v>
      </c>
      <c r="R59" s="23">
        <f t="shared" si="11"/>
        <v>9</v>
      </c>
      <c r="S59" s="23">
        <f t="shared" si="11"/>
        <v>1.73</v>
      </c>
    </row>
    <row r="60" spans="1:26" x14ac:dyDescent="0.2">
      <c r="A60" s="58"/>
      <c r="B60" s="58"/>
      <c r="C60" s="58"/>
      <c r="D60" s="58"/>
      <c r="E60" s="58"/>
      <c r="F60" s="255" t="s">
        <v>47</v>
      </c>
      <c r="G60" s="50">
        <f>E62*E63</f>
        <v>10511.574034499999</v>
      </c>
      <c r="H60" s="155">
        <f t="shared" ref="H60:S60" si="12">H22+H56+H59</f>
        <v>57.62</v>
      </c>
      <c r="I60" s="155">
        <f t="shared" si="12"/>
        <v>58.36999999999999</v>
      </c>
      <c r="J60" s="155">
        <f t="shared" si="12"/>
        <v>222.20999999999998</v>
      </c>
      <c r="K60" s="155">
        <f t="shared" si="12"/>
        <v>1661.6</v>
      </c>
      <c r="L60" s="155">
        <f t="shared" si="12"/>
        <v>21.15</v>
      </c>
      <c r="M60" s="155">
        <f t="shared" si="12"/>
        <v>165.32999999999998</v>
      </c>
      <c r="N60" s="155">
        <f t="shared" si="12"/>
        <v>243.26999999999998</v>
      </c>
      <c r="O60" s="155">
        <f t="shared" si="12"/>
        <v>54.009999999999991</v>
      </c>
      <c r="P60" s="155">
        <f t="shared" si="12"/>
        <v>812.47</v>
      </c>
      <c r="Q60" s="155">
        <f t="shared" si="12"/>
        <v>994.08</v>
      </c>
      <c r="R60" s="155">
        <f t="shared" si="12"/>
        <v>446.68</v>
      </c>
      <c r="S60" s="155">
        <f t="shared" si="12"/>
        <v>63.69</v>
      </c>
    </row>
    <row r="62" spans="1:26" x14ac:dyDescent="0.2">
      <c r="A62" s="2" t="s">
        <v>48</v>
      </c>
      <c r="E62" s="177">
        <v>99</v>
      </c>
      <c r="F62" s="2" t="s">
        <v>49</v>
      </c>
    </row>
    <row r="63" spans="1:26" x14ac:dyDescent="0.2">
      <c r="A63" s="2" t="s">
        <v>50</v>
      </c>
      <c r="E63" s="176">
        <f>SUM(G9+G16+G20+G24+G31+G40+G48+G52+G57+G54)</f>
        <v>106.1775155</v>
      </c>
      <c r="F63" s="2" t="s">
        <v>51</v>
      </c>
    </row>
    <row r="65" spans="1:9" x14ac:dyDescent="0.2">
      <c r="A65" s="2" t="s">
        <v>271</v>
      </c>
      <c r="B65" s="3" t="s">
        <v>272</v>
      </c>
      <c r="E65" s="2" t="s">
        <v>52</v>
      </c>
      <c r="H65" s="3"/>
      <c r="I65" s="2" t="s">
        <v>53</v>
      </c>
    </row>
  </sheetData>
  <mergeCells count="6">
    <mergeCell ref="H5:K5"/>
    <mergeCell ref="A1:B1"/>
    <mergeCell ref="A2:B2"/>
    <mergeCell ref="A3:B3"/>
    <mergeCell ref="A4:B4"/>
    <mergeCell ref="C4:G5"/>
  </mergeCells>
  <pageMargins left="0.78740157480314965" right="0.39370078740157483" top="0.19685039370078741" bottom="0" header="0.31496062992125984" footer="0.31496062992125984"/>
  <pageSetup paperSize="9" scale="47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0"/>
  <sheetViews>
    <sheetView view="pageBreakPreview" zoomScale="93" zoomScaleNormal="110" zoomScaleSheetLayoutView="93" workbookViewId="0">
      <selection activeCell="A18" sqref="A18:S19"/>
    </sheetView>
  </sheetViews>
  <sheetFormatPr defaultColWidth="8.85546875" defaultRowHeight="12.75" x14ac:dyDescent="0.2"/>
  <cols>
    <col min="1" max="1" width="19.140625" style="2" bestFit="1" customWidth="1"/>
    <col min="2" max="2" width="12.85546875" style="2" customWidth="1"/>
    <col min="3" max="6" width="9.7109375" style="2" customWidth="1"/>
    <col min="7" max="7" width="12.85546875" style="2" customWidth="1"/>
    <col min="8" max="11" width="9.7109375" style="2" customWidth="1"/>
    <col min="12" max="16384" width="8.85546875" style="2"/>
  </cols>
  <sheetData>
    <row r="1" spans="1:19" x14ac:dyDescent="0.2">
      <c r="A1" s="274" t="s">
        <v>147</v>
      </c>
      <c r="B1" s="274"/>
    </row>
    <row r="2" spans="1:19" x14ac:dyDescent="0.2">
      <c r="A2" s="271" t="s">
        <v>14</v>
      </c>
      <c r="B2" s="271"/>
    </row>
    <row r="3" spans="1:19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19.5" x14ac:dyDescent="0.25">
      <c r="C5" s="272"/>
      <c r="D5" s="272"/>
      <c r="E5" s="272"/>
      <c r="F5" s="272"/>
      <c r="G5" s="272"/>
      <c r="H5" s="269" t="s">
        <v>81</v>
      </c>
      <c r="I5" s="269"/>
      <c r="J5" s="269"/>
      <c r="K5" s="269"/>
    </row>
    <row r="6" spans="1:19" x14ac:dyDescent="0.2">
      <c r="E6" s="2" t="s">
        <v>188</v>
      </c>
    </row>
    <row r="7" spans="1:19" s="1" customFormat="1" ht="43.9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s="138" customFormat="1" ht="15" customHeight="1" x14ac:dyDescent="0.25">
      <c r="A8" s="145" t="s">
        <v>11</v>
      </c>
      <c r="B8" s="135">
        <v>138</v>
      </c>
      <c r="C8" s="141"/>
      <c r="D8" s="141"/>
      <c r="E8" s="141"/>
      <c r="F8" s="141"/>
      <c r="G8" s="141"/>
      <c r="H8" s="141"/>
      <c r="I8" s="141"/>
      <c r="J8" s="141"/>
      <c r="K8" s="142"/>
      <c r="L8" s="142"/>
      <c r="M8" s="142"/>
      <c r="N8" s="142"/>
      <c r="O8" s="142"/>
      <c r="P8" s="142"/>
      <c r="Q8" s="142"/>
      <c r="R8" s="142"/>
      <c r="S8" s="142"/>
    </row>
    <row r="9" spans="1:19" s="105" customFormat="1" ht="38.25" x14ac:dyDescent="0.25">
      <c r="A9" s="92" t="s">
        <v>132</v>
      </c>
      <c r="B9" s="100">
        <v>138</v>
      </c>
      <c r="C9" s="201"/>
      <c r="D9" s="95"/>
      <c r="E9" s="103" t="s">
        <v>268</v>
      </c>
      <c r="F9" s="96"/>
      <c r="G9" s="104">
        <f>G10+G11+G12+G13+G14+G15+G16+G17</f>
        <v>40.106939999999994</v>
      </c>
      <c r="H9" s="95">
        <v>18.239999999999998</v>
      </c>
      <c r="I9" s="104">
        <v>12.7</v>
      </c>
      <c r="J9" s="95">
        <v>21</v>
      </c>
      <c r="K9" s="104">
        <v>313</v>
      </c>
      <c r="L9" s="104">
        <v>0.12</v>
      </c>
      <c r="M9" s="104">
        <v>0.88</v>
      </c>
      <c r="N9" s="104">
        <v>120</v>
      </c>
      <c r="O9" s="104">
        <v>1.76</v>
      </c>
      <c r="P9" s="104">
        <v>262.39999999999998</v>
      </c>
      <c r="Q9" s="104">
        <v>379.6</v>
      </c>
      <c r="R9" s="104">
        <v>45.8</v>
      </c>
      <c r="S9" s="104">
        <v>1.88</v>
      </c>
    </row>
    <row r="10" spans="1:19" s="36" customFormat="1" ht="15" customHeight="1" x14ac:dyDescent="0.2">
      <c r="A10" s="149" t="s">
        <v>41</v>
      </c>
      <c r="B10" s="100">
        <v>138</v>
      </c>
      <c r="C10" s="202">
        <v>4</v>
      </c>
      <c r="D10" s="55">
        <f t="shared" ref="D10:D55" si="0">B10*C10/1000</f>
        <v>0.55200000000000005</v>
      </c>
      <c r="E10" s="7"/>
      <c r="F10" s="55">
        <v>450</v>
      </c>
      <c r="G10" s="22">
        <f>C10*F10/1000</f>
        <v>1.8</v>
      </c>
      <c r="H10" s="54"/>
      <c r="I10" s="7"/>
      <c r="J10" s="54"/>
      <c r="K10" s="7"/>
      <c r="L10" s="7"/>
      <c r="M10" s="7"/>
      <c r="N10" s="7"/>
      <c r="O10" s="7"/>
      <c r="P10" s="7"/>
      <c r="Q10" s="7"/>
      <c r="R10" s="7"/>
      <c r="S10" s="7"/>
    </row>
    <row r="11" spans="1:19" ht="15" customHeight="1" x14ac:dyDescent="0.2">
      <c r="A11" s="149" t="s">
        <v>22</v>
      </c>
      <c r="B11" s="100">
        <v>138</v>
      </c>
      <c r="C11" s="202">
        <v>8</v>
      </c>
      <c r="D11" s="55">
        <f t="shared" si="0"/>
        <v>1.1040000000000001</v>
      </c>
      <c r="E11" s="7"/>
      <c r="F11" s="55">
        <v>50</v>
      </c>
      <c r="G11" s="22">
        <f t="shared" ref="G11:G17" si="1">C11*F11/1000</f>
        <v>0.4</v>
      </c>
      <c r="H11" s="54"/>
      <c r="I11" s="7"/>
      <c r="J11" s="54"/>
      <c r="K11" s="7"/>
      <c r="L11" s="7"/>
      <c r="M11" s="7"/>
      <c r="N11" s="7"/>
      <c r="O11" s="7"/>
      <c r="P11" s="7"/>
      <c r="Q11" s="7"/>
      <c r="R11" s="7"/>
      <c r="S11" s="7"/>
    </row>
    <row r="12" spans="1:19" ht="15" customHeight="1" x14ac:dyDescent="0.2">
      <c r="A12" s="149" t="s">
        <v>58</v>
      </c>
      <c r="B12" s="100">
        <v>138</v>
      </c>
      <c r="C12" s="202">
        <v>6</v>
      </c>
      <c r="D12" s="55">
        <f t="shared" si="0"/>
        <v>0.82799999999999996</v>
      </c>
      <c r="E12" s="7"/>
      <c r="F12" s="55">
        <v>40</v>
      </c>
      <c r="G12" s="22">
        <f t="shared" si="1"/>
        <v>0.24</v>
      </c>
      <c r="H12" s="54"/>
      <c r="I12" s="7"/>
      <c r="J12" s="54"/>
      <c r="K12" s="7"/>
      <c r="L12" s="7"/>
      <c r="M12" s="7"/>
      <c r="N12" s="7"/>
      <c r="O12" s="7"/>
      <c r="P12" s="7"/>
      <c r="Q12" s="7"/>
      <c r="R12" s="7"/>
      <c r="S12" s="7"/>
    </row>
    <row r="13" spans="1:19" s="36" customFormat="1" ht="15" customHeight="1" x14ac:dyDescent="0.2">
      <c r="A13" s="149" t="s">
        <v>67</v>
      </c>
      <c r="B13" s="100">
        <v>138</v>
      </c>
      <c r="C13" s="202">
        <v>94</v>
      </c>
      <c r="D13" s="55">
        <f t="shared" si="0"/>
        <v>12.972</v>
      </c>
      <c r="E13" s="7"/>
      <c r="F13" s="55">
        <v>355.6</v>
      </c>
      <c r="G13" s="22">
        <f t="shared" si="1"/>
        <v>33.426400000000001</v>
      </c>
      <c r="H13" s="54"/>
      <c r="I13" s="7"/>
      <c r="J13" s="54"/>
      <c r="K13" s="7"/>
      <c r="L13" s="7"/>
      <c r="M13" s="7"/>
      <c r="N13" s="7"/>
      <c r="O13" s="7"/>
      <c r="P13" s="7"/>
      <c r="Q13" s="7"/>
      <c r="R13" s="7"/>
      <c r="S13" s="7"/>
    </row>
    <row r="14" spans="1:19" s="36" customFormat="1" ht="15" customHeight="1" x14ac:dyDescent="0.2">
      <c r="A14" s="149" t="s">
        <v>68</v>
      </c>
      <c r="B14" s="100">
        <v>138</v>
      </c>
      <c r="C14" s="202">
        <v>6</v>
      </c>
      <c r="D14" s="55">
        <f t="shared" si="0"/>
        <v>0.82799999999999996</v>
      </c>
      <c r="E14" s="7"/>
      <c r="F14" s="55">
        <v>7</v>
      </c>
      <c r="G14" s="22">
        <f>C14*F14/40</f>
        <v>1.05</v>
      </c>
      <c r="H14" s="54"/>
      <c r="I14" s="7"/>
      <c r="J14" s="54"/>
      <c r="K14" s="7"/>
      <c r="L14" s="7"/>
      <c r="M14" s="7"/>
      <c r="N14" s="7"/>
      <c r="O14" s="7"/>
      <c r="P14" s="7"/>
      <c r="Q14" s="7"/>
      <c r="R14" s="7"/>
      <c r="S14" s="7"/>
    </row>
    <row r="15" spans="1:19" ht="15" customHeight="1" x14ac:dyDescent="0.2">
      <c r="A15" s="149" t="s">
        <v>31</v>
      </c>
      <c r="B15" s="100">
        <v>138</v>
      </c>
      <c r="C15" s="202">
        <v>6</v>
      </c>
      <c r="D15" s="55">
        <f t="shared" si="0"/>
        <v>0.82799999999999996</v>
      </c>
      <c r="E15" s="7"/>
      <c r="F15" s="55">
        <v>190.09</v>
      </c>
      <c r="G15" s="22">
        <f t="shared" si="1"/>
        <v>1.1405399999999999</v>
      </c>
      <c r="H15" s="54"/>
      <c r="I15" s="7"/>
      <c r="J15" s="54"/>
      <c r="K15" s="7"/>
      <c r="L15" s="7"/>
      <c r="M15" s="7"/>
      <c r="N15" s="7"/>
      <c r="O15" s="7"/>
      <c r="P15" s="7"/>
      <c r="Q15" s="7"/>
      <c r="R15" s="7"/>
      <c r="S15" s="7"/>
    </row>
    <row r="16" spans="1:19" s="36" customFormat="1" ht="15" customHeight="1" x14ac:dyDescent="0.2">
      <c r="A16" s="149" t="s">
        <v>69</v>
      </c>
      <c r="B16" s="100">
        <v>138</v>
      </c>
      <c r="C16" s="202">
        <v>20</v>
      </c>
      <c r="D16" s="55">
        <f t="shared" si="0"/>
        <v>2.76</v>
      </c>
      <c r="E16" s="7"/>
      <c r="F16" s="55">
        <v>102.5</v>
      </c>
      <c r="G16" s="22">
        <f t="shared" si="1"/>
        <v>2.0499999999999998</v>
      </c>
      <c r="H16" s="54"/>
      <c r="I16" s="7"/>
      <c r="J16" s="54"/>
      <c r="K16" s="7"/>
      <c r="L16" s="7"/>
      <c r="M16" s="7"/>
      <c r="N16" s="7"/>
      <c r="O16" s="7"/>
      <c r="P16" s="7"/>
      <c r="Q16" s="7"/>
      <c r="R16" s="7"/>
      <c r="S16" s="7"/>
    </row>
    <row r="17" spans="1:19" s="105" customFormat="1" ht="25.5" x14ac:dyDescent="0.2">
      <c r="A17" s="87" t="s">
        <v>78</v>
      </c>
      <c r="B17" s="100">
        <v>138</v>
      </c>
      <c r="C17" s="200">
        <v>6</v>
      </c>
      <c r="D17" s="90">
        <f t="shared" si="0"/>
        <v>0.82799999999999996</v>
      </c>
      <c r="E17" s="6"/>
      <c r="F17" s="90"/>
      <c r="G17" s="22">
        <f t="shared" si="1"/>
        <v>0</v>
      </c>
      <c r="H17" s="4"/>
      <c r="I17" s="6"/>
      <c r="J17" s="4"/>
      <c r="K17" s="6"/>
      <c r="L17" s="6"/>
      <c r="M17" s="6"/>
      <c r="N17" s="6"/>
      <c r="O17" s="6"/>
      <c r="P17" s="6"/>
      <c r="Q17" s="6"/>
      <c r="R17" s="6"/>
      <c r="S17" s="6"/>
    </row>
    <row r="18" spans="1:19" s="105" customFormat="1" x14ac:dyDescent="0.25">
      <c r="A18" s="92" t="s">
        <v>289</v>
      </c>
      <c r="B18" s="100">
        <v>138</v>
      </c>
      <c r="C18" s="204"/>
      <c r="D18" s="95"/>
      <c r="E18" s="103">
        <v>200</v>
      </c>
      <c r="F18" s="95"/>
      <c r="G18" s="104">
        <f>G19</f>
        <v>17.54</v>
      </c>
      <c r="H18" s="95">
        <v>3.17</v>
      </c>
      <c r="I18" s="104">
        <v>2.68</v>
      </c>
      <c r="J18" s="95">
        <v>28.27</v>
      </c>
      <c r="K18" s="104">
        <v>100.8</v>
      </c>
      <c r="L18" s="104">
        <v>0.03</v>
      </c>
      <c r="M18" s="104">
        <v>1.47</v>
      </c>
      <c r="N18" s="104"/>
      <c r="O18" s="104"/>
      <c r="P18" s="104">
        <v>158.66999999999999</v>
      </c>
      <c r="Q18" s="104">
        <v>132</v>
      </c>
      <c r="R18" s="104">
        <v>29.33</v>
      </c>
      <c r="S18" s="104">
        <v>2.4</v>
      </c>
    </row>
    <row r="19" spans="1:19" s="36" customFormat="1" ht="15" customHeight="1" x14ac:dyDescent="0.2">
      <c r="A19" s="149" t="s">
        <v>289</v>
      </c>
      <c r="B19" s="100">
        <v>138</v>
      </c>
      <c r="C19" s="202">
        <v>200</v>
      </c>
      <c r="D19" s="55">
        <f t="shared" si="0"/>
        <v>27.6</v>
      </c>
      <c r="E19" s="7"/>
      <c r="F19" s="55">
        <v>87.7</v>
      </c>
      <c r="G19" s="22">
        <f>C19*F19/1000</f>
        <v>17.54</v>
      </c>
      <c r="H19" s="55"/>
      <c r="I19" s="22"/>
      <c r="J19" s="55"/>
      <c r="K19" s="22"/>
      <c r="L19" s="22"/>
      <c r="M19" s="22"/>
      <c r="N19" s="22"/>
      <c r="O19" s="22"/>
      <c r="P19" s="22"/>
      <c r="Q19" s="22"/>
      <c r="R19" s="22"/>
      <c r="S19" s="22"/>
    </row>
    <row r="20" spans="1:19" s="105" customFormat="1" ht="15" customHeight="1" x14ac:dyDescent="0.25">
      <c r="A20" s="99" t="s">
        <v>149</v>
      </c>
      <c r="B20" s="100">
        <v>138</v>
      </c>
      <c r="C20" s="110"/>
      <c r="D20" s="95"/>
      <c r="E20" s="103">
        <v>150</v>
      </c>
      <c r="F20" s="95"/>
      <c r="G20" s="104">
        <f>G21</f>
        <v>6.15</v>
      </c>
      <c r="H20" s="103">
        <v>12.18</v>
      </c>
      <c r="I20" s="103">
        <v>3.17</v>
      </c>
      <c r="J20" s="103">
        <v>28.5</v>
      </c>
      <c r="K20" s="104">
        <v>363</v>
      </c>
      <c r="L20" s="104">
        <v>0.05</v>
      </c>
      <c r="M20" s="104"/>
      <c r="N20" s="104"/>
      <c r="O20" s="104">
        <v>0.65</v>
      </c>
      <c r="P20" s="104">
        <v>11.5</v>
      </c>
      <c r="Q20" s="104">
        <v>43.5</v>
      </c>
      <c r="R20" s="104">
        <v>16.5</v>
      </c>
      <c r="S20" s="104">
        <v>0.55000000000000004</v>
      </c>
    </row>
    <row r="21" spans="1:19" ht="15" customHeight="1" x14ac:dyDescent="0.2">
      <c r="A21" s="10" t="s">
        <v>149</v>
      </c>
      <c r="B21" s="100">
        <v>138</v>
      </c>
      <c r="C21" s="9">
        <v>150</v>
      </c>
      <c r="D21" s="90">
        <f t="shared" si="0"/>
        <v>20.7</v>
      </c>
      <c r="E21" s="6"/>
      <c r="F21" s="90">
        <v>41</v>
      </c>
      <c r="G21" s="22">
        <f t="shared" ref="G21" si="2">C21*F21/1000</f>
        <v>6.15</v>
      </c>
      <c r="H21" s="90"/>
      <c r="I21" s="8"/>
      <c r="J21" s="90"/>
      <c r="K21" s="8"/>
      <c r="L21" s="8"/>
      <c r="M21" s="8"/>
      <c r="N21" s="8"/>
      <c r="O21" s="8"/>
      <c r="P21" s="8"/>
      <c r="Q21" s="8"/>
      <c r="R21" s="8"/>
      <c r="S21" s="8"/>
    </row>
    <row r="22" spans="1:19" s="105" customFormat="1" x14ac:dyDescent="0.2">
      <c r="A22" s="163"/>
      <c r="B22" s="164"/>
      <c r="C22" s="179"/>
      <c r="D22" s="166"/>
      <c r="E22" s="167"/>
      <c r="F22" s="188"/>
      <c r="G22" s="167"/>
      <c r="H22" s="23">
        <f t="shared" ref="H22:S22" si="3">SUM(H9:H21)</f>
        <v>33.589999999999996</v>
      </c>
      <c r="I22" s="23">
        <f t="shared" si="3"/>
        <v>18.549999999999997</v>
      </c>
      <c r="J22" s="23">
        <f t="shared" si="3"/>
        <v>77.77</v>
      </c>
      <c r="K22" s="23">
        <f t="shared" si="3"/>
        <v>776.8</v>
      </c>
      <c r="L22" s="23">
        <f t="shared" si="3"/>
        <v>0.2</v>
      </c>
      <c r="M22" s="23">
        <f t="shared" si="3"/>
        <v>2.35</v>
      </c>
      <c r="N22" s="23">
        <f t="shared" si="3"/>
        <v>120</v>
      </c>
      <c r="O22" s="23">
        <f t="shared" si="3"/>
        <v>2.41</v>
      </c>
      <c r="P22" s="23">
        <f t="shared" si="3"/>
        <v>432.56999999999994</v>
      </c>
      <c r="Q22" s="23">
        <f t="shared" si="3"/>
        <v>555.1</v>
      </c>
      <c r="R22" s="23">
        <f t="shared" si="3"/>
        <v>91.63</v>
      </c>
      <c r="S22" s="23">
        <f t="shared" si="3"/>
        <v>4.8299999999999992</v>
      </c>
    </row>
    <row r="23" spans="1:19" ht="15" customHeight="1" x14ac:dyDescent="0.2">
      <c r="A23" s="134" t="s">
        <v>12</v>
      </c>
      <c r="B23" s="135">
        <v>138</v>
      </c>
      <c r="C23" s="136"/>
      <c r="D23" s="158"/>
      <c r="E23" s="136"/>
      <c r="F23" s="158"/>
      <c r="G23" s="136"/>
      <c r="H23" s="136"/>
      <c r="I23" s="136"/>
      <c r="J23" s="136"/>
      <c r="K23" s="137"/>
      <c r="L23" s="137"/>
      <c r="M23" s="137"/>
      <c r="N23" s="137"/>
      <c r="O23" s="137"/>
      <c r="P23" s="137"/>
      <c r="Q23" s="137"/>
      <c r="R23" s="137"/>
      <c r="S23" s="137"/>
    </row>
    <row r="24" spans="1:19" s="105" customFormat="1" ht="25.5" x14ac:dyDescent="0.25">
      <c r="A24" s="92" t="s">
        <v>178</v>
      </c>
      <c r="B24" s="100">
        <v>138</v>
      </c>
      <c r="C24" s="201"/>
      <c r="D24" s="96"/>
      <c r="E24" s="103" t="s">
        <v>63</v>
      </c>
      <c r="F24" s="95"/>
      <c r="G24" s="104">
        <f>SUM(G25:G32)</f>
        <v>10.480749999999999</v>
      </c>
      <c r="H24" s="96">
        <v>2.16</v>
      </c>
      <c r="I24" s="103">
        <v>5.97</v>
      </c>
      <c r="J24" s="96">
        <v>5.61</v>
      </c>
      <c r="K24" s="103">
        <v>101.37</v>
      </c>
      <c r="L24" s="103">
        <v>7.0000000000000007E-2</v>
      </c>
      <c r="M24" s="103">
        <v>12</v>
      </c>
      <c r="N24" s="103"/>
      <c r="O24" s="103"/>
      <c r="P24" s="103">
        <v>59.1</v>
      </c>
      <c r="Q24" s="103">
        <v>267</v>
      </c>
      <c r="R24" s="103">
        <v>31.8</v>
      </c>
      <c r="S24" s="103">
        <v>0.93</v>
      </c>
    </row>
    <row r="25" spans="1:19" s="36" customFormat="1" ht="15" customHeight="1" x14ac:dyDescent="0.2">
      <c r="A25" s="149" t="s">
        <v>26</v>
      </c>
      <c r="B25" s="100">
        <v>138</v>
      </c>
      <c r="C25" s="202">
        <v>38</v>
      </c>
      <c r="D25" s="54">
        <f t="shared" si="0"/>
        <v>5.2439999999999998</v>
      </c>
      <c r="E25" s="7"/>
      <c r="F25" s="55">
        <v>18.3</v>
      </c>
      <c r="G25" s="22">
        <f>C25*F25/1000</f>
        <v>0.69540000000000002</v>
      </c>
      <c r="H25" s="54"/>
      <c r="I25" s="7"/>
      <c r="J25" s="54"/>
      <c r="K25" s="7"/>
      <c r="L25" s="7"/>
      <c r="M25" s="7"/>
      <c r="N25" s="7"/>
      <c r="O25" s="7"/>
      <c r="P25" s="7"/>
      <c r="Q25" s="7"/>
      <c r="R25" s="7"/>
      <c r="S25" s="7"/>
    </row>
    <row r="26" spans="1:19" ht="15" customHeight="1" x14ac:dyDescent="0.2">
      <c r="A26" s="149" t="s">
        <v>27</v>
      </c>
      <c r="B26" s="100">
        <v>138</v>
      </c>
      <c r="C26" s="202">
        <v>33</v>
      </c>
      <c r="D26" s="54">
        <f t="shared" si="0"/>
        <v>4.5540000000000003</v>
      </c>
      <c r="E26" s="7"/>
      <c r="F26" s="55">
        <v>16.899999999999999</v>
      </c>
      <c r="G26" s="22">
        <f t="shared" ref="G26:G34" si="4">C26*F26/1000</f>
        <v>0.55769999999999997</v>
      </c>
      <c r="H26" s="54"/>
      <c r="I26" s="7"/>
      <c r="J26" s="54"/>
      <c r="K26" s="7"/>
      <c r="L26" s="7"/>
      <c r="M26" s="7"/>
      <c r="N26" s="7"/>
      <c r="O26" s="7"/>
      <c r="P26" s="7"/>
      <c r="Q26" s="7"/>
      <c r="R26" s="7"/>
      <c r="S26" s="7"/>
    </row>
    <row r="27" spans="1:19" ht="15" customHeight="1" x14ac:dyDescent="0.2">
      <c r="A27" s="149" t="s">
        <v>36</v>
      </c>
      <c r="B27" s="100">
        <v>138</v>
      </c>
      <c r="C27" s="202">
        <v>12</v>
      </c>
      <c r="D27" s="54">
        <f t="shared" si="0"/>
        <v>1.6559999999999999</v>
      </c>
      <c r="E27" s="7"/>
      <c r="F27" s="55">
        <v>24</v>
      </c>
      <c r="G27" s="22">
        <f t="shared" si="4"/>
        <v>0.28799999999999998</v>
      </c>
      <c r="H27" s="54"/>
      <c r="I27" s="7"/>
      <c r="J27" s="54"/>
      <c r="K27" s="7"/>
      <c r="L27" s="7"/>
      <c r="M27" s="7"/>
      <c r="N27" s="7"/>
      <c r="O27" s="7"/>
      <c r="P27" s="7"/>
      <c r="Q27" s="7"/>
      <c r="R27" s="7"/>
      <c r="S27" s="7"/>
    </row>
    <row r="28" spans="1:19" ht="15" customHeight="1" x14ac:dyDescent="0.2">
      <c r="A28" s="149" t="s">
        <v>137</v>
      </c>
      <c r="B28" s="100">
        <v>138</v>
      </c>
      <c r="C28" s="202">
        <v>46</v>
      </c>
      <c r="D28" s="54">
        <f t="shared" si="0"/>
        <v>6.3479999999999999</v>
      </c>
      <c r="E28" s="7"/>
      <c r="F28" s="55">
        <v>163</v>
      </c>
      <c r="G28" s="22">
        <f t="shared" si="4"/>
        <v>7.4980000000000002</v>
      </c>
      <c r="H28" s="54"/>
      <c r="I28" s="7"/>
      <c r="J28" s="54"/>
      <c r="K28" s="7"/>
      <c r="L28" s="7"/>
      <c r="M28" s="7"/>
      <c r="N28" s="7"/>
      <c r="O28" s="7"/>
      <c r="P28" s="7"/>
      <c r="Q28" s="7"/>
      <c r="R28" s="7"/>
      <c r="S28" s="7"/>
    </row>
    <row r="29" spans="1:19" s="36" customFormat="1" ht="15" customHeight="1" x14ac:dyDescent="0.2">
      <c r="A29" s="149" t="s">
        <v>28</v>
      </c>
      <c r="B29" s="100">
        <v>138</v>
      </c>
      <c r="C29" s="202">
        <v>13</v>
      </c>
      <c r="D29" s="54">
        <f t="shared" si="0"/>
        <v>1.794</v>
      </c>
      <c r="E29" s="7"/>
      <c r="F29" s="55">
        <v>22.4</v>
      </c>
      <c r="G29" s="22">
        <f t="shared" si="4"/>
        <v>0.29120000000000001</v>
      </c>
      <c r="H29" s="54"/>
      <c r="I29" s="7"/>
      <c r="J29" s="54"/>
      <c r="K29" s="7"/>
      <c r="L29" s="7"/>
      <c r="M29" s="7"/>
      <c r="N29" s="7"/>
      <c r="O29" s="7"/>
      <c r="P29" s="7"/>
      <c r="Q29" s="7"/>
      <c r="R29" s="7"/>
      <c r="S29" s="7"/>
    </row>
    <row r="30" spans="1:19" ht="15" customHeight="1" x14ac:dyDescent="0.2">
      <c r="A30" s="149" t="s">
        <v>72</v>
      </c>
      <c r="B30" s="100">
        <v>138</v>
      </c>
      <c r="C30" s="202">
        <v>5</v>
      </c>
      <c r="D30" s="54">
        <f t="shared" si="0"/>
        <v>0.69</v>
      </c>
      <c r="E30" s="7"/>
      <c r="F30" s="55">
        <v>190.09</v>
      </c>
      <c r="G30" s="22">
        <f t="shared" si="4"/>
        <v>0.95045000000000002</v>
      </c>
      <c r="H30" s="54"/>
      <c r="I30" s="7"/>
      <c r="J30" s="54"/>
      <c r="K30" s="7"/>
      <c r="L30" s="7"/>
      <c r="M30" s="7"/>
      <c r="N30" s="7"/>
      <c r="O30" s="7"/>
      <c r="P30" s="7"/>
      <c r="Q30" s="7"/>
      <c r="R30" s="7"/>
      <c r="S30" s="7"/>
    </row>
    <row r="31" spans="1:19" ht="15" customHeight="1" x14ac:dyDescent="0.2">
      <c r="A31" s="149" t="s">
        <v>102</v>
      </c>
      <c r="B31" s="100">
        <v>138</v>
      </c>
      <c r="C31" s="202">
        <v>5</v>
      </c>
      <c r="D31" s="54">
        <f t="shared" si="0"/>
        <v>0.69</v>
      </c>
      <c r="E31" s="7"/>
      <c r="F31" s="55">
        <v>40</v>
      </c>
      <c r="G31" s="22">
        <f t="shared" si="4"/>
        <v>0.2</v>
      </c>
      <c r="H31" s="54"/>
      <c r="I31" s="7"/>
      <c r="J31" s="54"/>
      <c r="K31" s="7"/>
      <c r="L31" s="7"/>
      <c r="M31" s="7"/>
      <c r="N31" s="7"/>
      <c r="O31" s="7"/>
      <c r="P31" s="7"/>
      <c r="Q31" s="7"/>
      <c r="R31" s="7"/>
      <c r="S31" s="7"/>
    </row>
    <row r="32" spans="1:19" s="105" customFormat="1" ht="15" customHeight="1" x14ac:dyDescent="0.2">
      <c r="A32" s="149" t="s">
        <v>172</v>
      </c>
      <c r="B32" s="100">
        <v>138</v>
      </c>
      <c r="C32" s="202">
        <v>2</v>
      </c>
      <c r="D32" s="54">
        <f t="shared" si="0"/>
        <v>0.27600000000000002</v>
      </c>
      <c r="E32" s="7"/>
      <c r="F32" s="55"/>
      <c r="G32" s="22">
        <f t="shared" si="4"/>
        <v>0</v>
      </c>
      <c r="H32" s="54"/>
      <c r="I32" s="7"/>
      <c r="J32" s="54"/>
      <c r="K32" s="7"/>
      <c r="L32" s="7"/>
      <c r="M32" s="7"/>
      <c r="N32" s="7"/>
      <c r="O32" s="7"/>
      <c r="P32" s="7"/>
      <c r="Q32" s="7"/>
      <c r="R32" s="7"/>
      <c r="S32" s="7"/>
    </row>
    <row r="33" spans="1:19" s="36" customFormat="1" ht="15" customHeight="1" x14ac:dyDescent="0.2">
      <c r="A33" s="149" t="s">
        <v>19</v>
      </c>
      <c r="B33" s="100">
        <v>138</v>
      </c>
      <c r="C33" s="202">
        <v>3</v>
      </c>
      <c r="D33" s="54">
        <f t="shared" si="0"/>
        <v>0.41399999999999998</v>
      </c>
      <c r="E33" s="7"/>
      <c r="F33" s="55">
        <v>16</v>
      </c>
      <c r="G33" s="22">
        <f t="shared" si="4"/>
        <v>4.8000000000000001E-2</v>
      </c>
      <c r="H33" s="54"/>
      <c r="I33" s="7"/>
      <c r="J33" s="54"/>
      <c r="K33" s="7"/>
      <c r="L33" s="7"/>
      <c r="M33" s="7"/>
      <c r="N33" s="7"/>
      <c r="O33" s="7"/>
      <c r="P33" s="7"/>
      <c r="Q33" s="7"/>
      <c r="R33" s="7"/>
      <c r="S33" s="7"/>
    </row>
    <row r="34" spans="1:19" ht="15" customHeight="1" x14ac:dyDescent="0.2">
      <c r="A34" s="87" t="s">
        <v>25</v>
      </c>
      <c r="B34" s="100">
        <v>138</v>
      </c>
      <c r="C34" s="200">
        <v>5</v>
      </c>
      <c r="D34" s="4">
        <f t="shared" si="0"/>
        <v>0.69</v>
      </c>
      <c r="E34" s="6"/>
      <c r="F34" s="90">
        <v>117</v>
      </c>
      <c r="G34" s="22">
        <f t="shared" si="4"/>
        <v>0.58499999999999996</v>
      </c>
      <c r="H34" s="4"/>
      <c r="I34" s="6"/>
      <c r="J34" s="4"/>
      <c r="K34" s="6"/>
      <c r="L34" s="6"/>
      <c r="M34" s="6"/>
      <c r="N34" s="6"/>
      <c r="O34" s="6"/>
      <c r="P34" s="6"/>
      <c r="Q34" s="6"/>
      <c r="R34" s="6"/>
      <c r="S34" s="6"/>
    </row>
    <row r="35" spans="1:19" s="105" customFormat="1" ht="28.5" customHeight="1" x14ac:dyDescent="0.25">
      <c r="A35" s="99" t="s">
        <v>135</v>
      </c>
      <c r="B35" s="100">
        <v>138</v>
      </c>
      <c r="C35" s="110"/>
      <c r="D35" s="96"/>
      <c r="E35" s="103" t="s">
        <v>183</v>
      </c>
      <c r="F35" s="95"/>
      <c r="G35" s="104">
        <f>SUM(G36:G43)</f>
        <v>37.049199999999992</v>
      </c>
      <c r="H35" s="95">
        <v>11.8</v>
      </c>
      <c r="I35" s="104">
        <v>5.7</v>
      </c>
      <c r="J35" s="95">
        <v>58.2</v>
      </c>
      <c r="K35" s="104">
        <v>328</v>
      </c>
      <c r="L35" s="104">
        <v>0.06</v>
      </c>
      <c r="M35" s="104">
        <v>1.28</v>
      </c>
      <c r="N35" s="104"/>
      <c r="O35" s="104"/>
      <c r="P35" s="104">
        <v>14.23</v>
      </c>
      <c r="Q35" s="104">
        <v>200.14</v>
      </c>
      <c r="R35" s="104">
        <v>39.29</v>
      </c>
      <c r="S35" s="104">
        <v>2.65</v>
      </c>
    </row>
    <row r="36" spans="1:19" s="36" customFormat="1" ht="15" customHeight="1" x14ac:dyDescent="0.2">
      <c r="A36" s="11" t="s">
        <v>35</v>
      </c>
      <c r="B36" s="100">
        <v>138</v>
      </c>
      <c r="C36" s="12">
        <v>34</v>
      </c>
      <c r="D36" s="55">
        <f t="shared" si="0"/>
        <v>4.6920000000000002</v>
      </c>
      <c r="E36" s="7"/>
      <c r="F36" s="55">
        <v>44.3</v>
      </c>
      <c r="G36" s="22">
        <f>C36*F36/1000</f>
        <v>1.5061999999999998</v>
      </c>
      <c r="H36" s="54"/>
      <c r="I36" s="7"/>
      <c r="J36" s="54"/>
      <c r="K36" s="7"/>
      <c r="L36" s="7"/>
      <c r="M36" s="7"/>
      <c r="N36" s="7"/>
      <c r="O36" s="7"/>
      <c r="P36" s="7"/>
      <c r="Q36" s="7"/>
      <c r="R36" s="7"/>
      <c r="S36" s="7"/>
    </row>
    <row r="37" spans="1:19" ht="15" customHeight="1" x14ac:dyDescent="0.2">
      <c r="A37" s="11" t="s">
        <v>29</v>
      </c>
      <c r="B37" s="100">
        <v>138</v>
      </c>
      <c r="C37" s="12">
        <v>93</v>
      </c>
      <c r="D37" s="55">
        <f t="shared" si="0"/>
        <v>12.834</v>
      </c>
      <c r="E37" s="7"/>
      <c r="F37" s="55">
        <v>370</v>
      </c>
      <c r="G37" s="22">
        <f t="shared" ref="G37:G43" si="5">C37*F37/1000</f>
        <v>34.409999999999997</v>
      </c>
      <c r="H37" s="54"/>
      <c r="I37" s="7"/>
      <c r="J37" s="54"/>
      <c r="K37" s="7"/>
      <c r="L37" s="7"/>
      <c r="M37" s="7"/>
      <c r="N37" s="7"/>
      <c r="O37" s="7"/>
      <c r="P37" s="7"/>
      <c r="Q37" s="7"/>
      <c r="R37" s="7"/>
      <c r="S37" s="7"/>
    </row>
    <row r="38" spans="1:19" s="36" customFormat="1" ht="15" customHeight="1" x14ac:dyDescent="0.2">
      <c r="A38" s="11" t="s">
        <v>36</v>
      </c>
      <c r="B38" s="100">
        <v>138</v>
      </c>
      <c r="C38" s="12">
        <v>6</v>
      </c>
      <c r="D38" s="55">
        <f t="shared" si="0"/>
        <v>0.82799999999999996</v>
      </c>
      <c r="E38" s="7"/>
      <c r="F38" s="55">
        <v>24</v>
      </c>
      <c r="G38" s="22">
        <f t="shared" si="5"/>
        <v>0.14399999999999999</v>
      </c>
      <c r="H38" s="54"/>
      <c r="I38" s="7"/>
      <c r="J38" s="54"/>
      <c r="K38" s="7"/>
      <c r="L38" s="7"/>
      <c r="M38" s="7"/>
      <c r="N38" s="7"/>
      <c r="O38" s="7"/>
      <c r="P38" s="7"/>
      <c r="Q38" s="7"/>
      <c r="R38" s="7"/>
      <c r="S38" s="7"/>
    </row>
    <row r="39" spans="1:19" ht="15" customHeight="1" x14ac:dyDescent="0.2">
      <c r="A39" s="11" t="s">
        <v>28</v>
      </c>
      <c r="B39" s="100">
        <v>138</v>
      </c>
      <c r="C39" s="12">
        <v>5</v>
      </c>
      <c r="D39" s="55">
        <f t="shared" si="0"/>
        <v>0.69</v>
      </c>
      <c r="E39" s="7"/>
      <c r="F39" s="55">
        <v>22.4</v>
      </c>
      <c r="G39" s="22">
        <f t="shared" si="5"/>
        <v>0.112</v>
      </c>
      <c r="H39" s="54"/>
      <c r="I39" s="7"/>
      <c r="J39" s="54"/>
      <c r="K39" s="7"/>
      <c r="L39" s="7"/>
      <c r="M39" s="7"/>
      <c r="N39" s="7"/>
      <c r="O39" s="7"/>
      <c r="P39" s="7"/>
      <c r="Q39" s="7"/>
      <c r="R39" s="7"/>
      <c r="S39" s="7"/>
    </row>
    <row r="40" spans="1:19" ht="30" customHeight="1" x14ac:dyDescent="0.2">
      <c r="A40" s="11" t="s">
        <v>136</v>
      </c>
      <c r="B40" s="100">
        <v>138</v>
      </c>
      <c r="C40" s="12">
        <v>5.0000000000000001E-3</v>
      </c>
      <c r="D40" s="55">
        <f t="shared" si="0"/>
        <v>6.9000000000000008E-4</v>
      </c>
      <c r="E40" s="7"/>
      <c r="F40" s="55"/>
      <c r="G40" s="22">
        <f t="shared" si="5"/>
        <v>0</v>
      </c>
      <c r="H40" s="54"/>
      <c r="I40" s="7"/>
      <c r="J40" s="54"/>
      <c r="K40" s="7"/>
      <c r="L40" s="7"/>
      <c r="M40" s="7"/>
      <c r="N40" s="7"/>
      <c r="O40" s="7"/>
      <c r="P40" s="7"/>
      <c r="Q40" s="7"/>
      <c r="R40" s="7"/>
      <c r="S40" s="7"/>
    </row>
    <row r="41" spans="1:19" ht="15" customHeight="1" x14ac:dyDescent="0.2">
      <c r="A41" s="11" t="s">
        <v>19</v>
      </c>
      <c r="B41" s="100">
        <v>138</v>
      </c>
      <c r="C41" s="12">
        <v>2</v>
      </c>
      <c r="D41" s="55">
        <f t="shared" si="0"/>
        <v>0.27600000000000002</v>
      </c>
      <c r="E41" s="7"/>
      <c r="F41" s="55">
        <v>16</v>
      </c>
      <c r="G41" s="22">
        <f t="shared" si="5"/>
        <v>3.2000000000000001E-2</v>
      </c>
      <c r="H41" s="54"/>
      <c r="I41" s="7"/>
      <c r="J41" s="54"/>
      <c r="K41" s="7"/>
      <c r="L41" s="7"/>
      <c r="M41" s="7"/>
      <c r="N41" s="7"/>
      <c r="O41" s="7"/>
      <c r="P41" s="7"/>
      <c r="Q41" s="7"/>
      <c r="R41" s="7"/>
      <c r="S41" s="7"/>
    </row>
    <row r="42" spans="1:19" s="105" customFormat="1" ht="15" customHeight="1" x14ac:dyDescent="0.2">
      <c r="A42" s="11" t="s">
        <v>76</v>
      </c>
      <c r="B42" s="100">
        <v>138</v>
      </c>
      <c r="C42" s="12">
        <v>5</v>
      </c>
      <c r="D42" s="55">
        <f t="shared" si="0"/>
        <v>0.69</v>
      </c>
      <c r="E42" s="7"/>
      <c r="F42" s="55">
        <v>52</v>
      </c>
      <c r="G42" s="22">
        <f t="shared" si="5"/>
        <v>0.26</v>
      </c>
      <c r="H42" s="54"/>
      <c r="I42" s="7"/>
      <c r="J42" s="54"/>
      <c r="K42" s="7"/>
      <c r="L42" s="7"/>
      <c r="M42" s="7"/>
      <c r="N42" s="7"/>
      <c r="O42" s="7"/>
      <c r="P42" s="7"/>
      <c r="Q42" s="7"/>
      <c r="R42" s="7"/>
      <c r="S42" s="7"/>
    </row>
    <row r="43" spans="1:19" s="36" customFormat="1" ht="15" customHeight="1" x14ac:dyDescent="0.2">
      <c r="A43" s="10" t="s">
        <v>25</v>
      </c>
      <c r="B43" s="100">
        <v>138</v>
      </c>
      <c r="C43" s="9">
        <v>5</v>
      </c>
      <c r="D43" s="90">
        <f t="shared" si="0"/>
        <v>0.69</v>
      </c>
      <c r="E43" s="6"/>
      <c r="F43" s="90">
        <v>117</v>
      </c>
      <c r="G43" s="22">
        <f t="shared" si="5"/>
        <v>0.58499999999999996</v>
      </c>
      <c r="H43" s="4"/>
      <c r="I43" s="6"/>
      <c r="J43" s="4"/>
      <c r="K43" s="6"/>
      <c r="L43" s="6"/>
      <c r="M43" s="6"/>
      <c r="N43" s="6"/>
      <c r="O43" s="6"/>
      <c r="P43" s="6"/>
      <c r="Q43" s="6"/>
      <c r="R43" s="6"/>
      <c r="S43" s="6"/>
    </row>
    <row r="44" spans="1:19" s="105" customFormat="1" ht="15" customHeight="1" x14ac:dyDescent="0.25">
      <c r="A44" s="99" t="s">
        <v>42</v>
      </c>
      <c r="B44" s="100">
        <v>138</v>
      </c>
      <c r="C44" s="110"/>
      <c r="D44" s="95"/>
      <c r="E44" s="103">
        <v>200</v>
      </c>
      <c r="F44" s="95"/>
      <c r="G44" s="104">
        <f>SUM(G45)</f>
        <v>10.4</v>
      </c>
      <c r="H44" s="95">
        <v>1</v>
      </c>
      <c r="I44" s="104" t="s">
        <v>46</v>
      </c>
      <c r="J44" s="95">
        <v>19.8</v>
      </c>
      <c r="K44" s="104">
        <v>85</v>
      </c>
      <c r="L44" s="114">
        <v>20</v>
      </c>
      <c r="M44" s="114"/>
      <c r="N44" s="114">
        <v>0.67</v>
      </c>
      <c r="O44" s="114">
        <v>52</v>
      </c>
      <c r="P44" s="114">
        <v>82.67</v>
      </c>
      <c r="Q44" s="114">
        <v>30</v>
      </c>
      <c r="R44" s="114">
        <v>3.2</v>
      </c>
      <c r="S44" s="104"/>
    </row>
    <row r="45" spans="1:19" s="105" customFormat="1" ht="15" customHeight="1" x14ac:dyDescent="0.2">
      <c r="A45" s="10" t="s">
        <v>97</v>
      </c>
      <c r="B45" s="100">
        <v>138</v>
      </c>
      <c r="C45" s="9">
        <v>200</v>
      </c>
      <c r="D45" s="90">
        <f t="shared" si="0"/>
        <v>27.6</v>
      </c>
      <c r="E45" s="6"/>
      <c r="F45" s="90">
        <v>52</v>
      </c>
      <c r="G45" s="8">
        <f>C45*F45/1000</f>
        <v>10.4</v>
      </c>
      <c r="H45" s="4"/>
      <c r="I45" s="6"/>
      <c r="J45" s="4"/>
      <c r="K45" s="6"/>
      <c r="L45" s="6"/>
      <c r="M45" s="6"/>
      <c r="N45" s="6"/>
      <c r="O45" s="6"/>
      <c r="P45" s="6"/>
      <c r="Q45" s="6"/>
      <c r="R45" s="6"/>
      <c r="S45" s="6"/>
    </row>
    <row r="46" spans="1:19" s="105" customFormat="1" ht="15" customHeight="1" x14ac:dyDescent="0.2">
      <c r="A46" s="38" t="s">
        <v>158</v>
      </c>
      <c r="B46" s="100">
        <v>138</v>
      </c>
      <c r="C46" s="12"/>
      <c r="D46" s="90"/>
      <c r="E46" s="40">
        <v>25</v>
      </c>
      <c r="F46" s="55"/>
      <c r="G46" s="185">
        <v>1.67</v>
      </c>
      <c r="H46" s="256">
        <v>1.7</v>
      </c>
      <c r="I46" s="40">
        <v>2.2599999999999998</v>
      </c>
      <c r="J46" s="256">
        <v>13.94</v>
      </c>
      <c r="K46" s="40">
        <v>82.9</v>
      </c>
      <c r="L46" s="40">
        <v>0.02</v>
      </c>
      <c r="M46" s="40"/>
      <c r="N46" s="40">
        <v>13</v>
      </c>
      <c r="O46" s="40">
        <v>0.26</v>
      </c>
      <c r="P46" s="40">
        <v>8.1999999999999993</v>
      </c>
      <c r="Q46" s="40">
        <v>17.399999999999999</v>
      </c>
      <c r="R46" s="40">
        <v>3</v>
      </c>
      <c r="S46" s="40">
        <v>0.2</v>
      </c>
    </row>
    <row r="47" spans="1:19" s="105" customFormat="1" ht="15" customHeight="1" x14ac:dyDescent="0.2">
      <c r="A47" s="11" t="s">
        <v>158</v>
      </c>
      <c r="B47" s="100">
        <v>138</v>
      </c>
      <c r="C47" s="12">
        <v>25</v>
      </c>
      <c r="D47" s="90">
        <f t="shared" si="0"/>
        <v>3.45</v>
      </c>
      <c r="E47" s="7"/>
      <c r="F47" s="55">
        <v>99.39</v>
      </c>
      <c r="G47" s="8">
        <f t="shared" ref="G47" si="6">C47*F47/1000</f>
        <v>2.48475</v>
      </c>
      <c r="H47" s="54"/>
      <c r="I47" s="7"/>
      <c r="J47" s="54"/>
      <c r="K47" s="7"/>
      <c r="L47" s="7"/>
      <c r="M47" s="7"/>
      <c r="N47" s="7"/>
      <c r="O47" s="7"/>
      <c r="P47" s="7"/>
      <c r="Q47" s="7"/>
      <c r="R47" s="7"/>
      <c r="S47" s="7"/>
    </row>
    <row r="48" spans="1:19" s="105" customFormat="1" ht="15" customHeight="1" x14ac:dyDescent="0.2">
      <c r="A48" s="99" t="s">
        <v>44</v>
      </c>
      <c r="B48" s="100">
        <v>138</v>
      </c>
      <c r="C48" s="101"/>
      <c r="D48" s="95"/>
      <c r="E48" s="103">
        <v>90</v>
      </c>
      <c r="F48" s="104"/>
      <c r="G48" s="104">
        <f>SUM(G49)</f>
        <v>3.69</v>
      </c>
      <c r="H48" s="35">
        <v>8.4600000000000009</v>
      </c>
      <c r="I48" s="35">
        <v>2.5099999999999998</v>
      </c>
      <c r="J48" s="35">
        <v>44.33</v>
      </c>
      <c r="K48" s="35">
        <v>186</v>
      </c>
      <c r="L48" s="114">
        <v>0.04</v>
      </c>
      <c r="M48" s="114"/>
      <c r="N48" s="114"/>
      <c r="O48" s="114">
        <v>0.36</v>
      </c>
      <c r="P48" s="114">
        <v>9.1999999999999993</v>
      </c>
      <c r="Q48" s="114">
        <v>42.4</v>
      </c>
      <c r="R48" s="114">
        <v>10</v>
      </c>
      <c r="S48" s="114">
        <v>1.24</v>
      </c>
    </row>
    <row r="49" spans="1:19" s="125" customFormat="1" ht="15" customHeight="1" x14ac:dyDescent="0.2">
      <c r="A49" s="10" t="s">
        <v>43</v>
      </c>
      <c r="B49" s="100">
        <v>138</v>
      </c>
      <c r="C49" s="9">
        <v>90</v>
      </c>
      <c r="D49" s="90">
        <f t="shared" si="0"/>
        <v>12.42</v>
      </c>
      <c r="E49" s="6"/>
      <c r="F49" s="8">
        <v>41</v>
      </c>
      <c r="G49" s="8">
        <f>C49*F49/1000</f>
        <v>3.69</v>
      </c>
      <c r="H49" s="4"/>
      <c r="I49" s="6"/>
      <c r="J49" s="4"/>
      <c r="K49" s="6"/>
      <c r="L49" s="6"/>
      <c r="M49" s="6"/>
      <c r="N49" s="6"/>
      <c r="O49" s="6"/>
      <c r="P49" s="6"/>
      <c r="Q49" s="6"/>
      <c r="R49" s="6"/>
      <c r="S49" s="6"/>
    </row>
    <row r="50" spans="1:19" s="105" customFormat="1" ht="15" customHeight="1" x14ac:dyDescent="0.2">
      <c r="A50" s="163"/>
      <c r="B50" s="164"/>
      <c r="C50" s="179"/>
      <c r="D50" s="166"/>
      <c r="E50" s="167"/>
      <c r="F50" s="188"/>
      <c r="G50" s="167"/>
      <c r="H50" s="23">
        <f>SUM(H24:H49)</f>
        <v>25.12</v>
      </c>
      <c r="I50" s="23">
        <f>SUM(I24:I49)</f>
        <v>16.439999999999998</v>
      </c>
      <c r="J50" s="23">
        <f>SUM(J24:J49)</f>
        <v>141.88</v>
      </c>
      <c r="K50" s="23">
        <f>SUM(K24:K49)</f>
        <v>783.27</v>
      </c>
      <c r="L50" s="23">
        <f t="shared" ref="L50:S50" si="7">SUM(L24:L49)</f>
        <v>20.189999999999998</v>
      </c>
      <c r="M50" s="23">
        <f t="shared" si="7"/>
        <v>13.28</v>
      </c>
      <c r="N50" s="23">
        <f t="shared" si="7"/>
        <v>13.67</v>
      </c>
      <c r="O50" s="23">
        <f t="shared" si="7"/>
        <v>52.62</v>
      </c>
      <c r="P50" s="23">
        <f t="shared" si="7"/>
        <v>173.39999999999998</v>
      </c>
      <c r="Q50" s="23">
        <f t="shared" si="7"/>
        <v>556.93999999999994</v>
      </c>
      <c r="R50" s="23">
        <f t="shared" si="7"/>
        <v>87.29</v>
      </c>
      <c r="S50" s="23">
        <f t="shared" si="7"/>
        <v>5.0200000000000005</v>
      </c>
    </row>
    <row r="51" spans="1:19" ht="15" customHeight="1" x14ac:dyDescent="0.2">
      <c r="A51" s="145" t="s">
        <v>13</v>
      </c>
      <c r="B51" s="147">
        <v>138</v>
      </c>
      <c r="C51" s="141"/>
      <c r="D51" s="160"/>
      <c r="E51" s="141"/>
      <c r="F51" s="160"/>
      <c r="G51" s="141"/>
      <c r="H51" s="141"/>
      <c r="I51" s="141"/>
      <c r="J51" s="141"/>
      <c r="K51" s="142"/>
      <c r="L51" s="142"/>
      <c r="M51" s="142"/>
      <c r="N51" s="142"/>
      <c r="O51" s="142"/>
      <c r="P51" s="142"/>
      <c r="Q51" s="142"/>
      <c r="R51" s="142"/>
      <c r="S51" s="142"/>
    </row>
    <row r="52" spans="1:19" ht="15" customHeight="1" x14ac:dyDescent="0.2">
      <c r="A52" s="99" t="s">
        <v>75</v>
      </c>
      <c r="B52" s="93">
        <v>138</v>
      </c>
      <c r="C52" s="172"/>
      <c r="D52" s="95"/>
      <c r="E52" s="103">
        <v>250</v>
      </c>
      <c r="F52" s="95"/>
      <c r="G52" s="104">
        <f>G53</f>
        <v>16.890999999999998</v>
      </c>
      <c r="H52" s="95">
        <v>0.9</v>
      </c>
      <c r="I52" s="104">
        <v>0.2</v>
      </c>
      <c r="J52" s="95">
        <v>17.36</v>
      </c>
      <c r="K52" s="104">
        <v>135</v>
      </c>
      <c r="L52" s="97">
        <v>0.04</v>
      </c>
      <c r="M52" s="97">
        <v>64.290000000000006</v>
      </c>
      <c r="N52" s="97"/>
      <c r="O52" s="97">
        <v>0.21</v>
      </c>
      <c r="P52" s="97">
        <v>36.43</v>
      </c>
      <c r="Q52" s="97">
        <v>24.64</v>
      </c>
      <c r="R52" s="97">
        <v>13.93</v>
      </c>
      <c r="S52" s="97">
        <v>0.32</v>
      </c>
    </row>
    <row r="53" spans="1:19" ht="15" customHeight="1" x14ac:dyDescent="0.2">
      <c r="A53" s="10" t="s">
        <v>75</v>
      </c>
      <c r="B53" s="88">
        <v>138</v>
      </c>
      <c r="C53" s="9">
        <v>190</v>
      </c>
      <c r="D53" s="90">
        <f t="shared" ref="D53" si="8">B53*C53/1000</f>
        <v>26.22</v>
      </c>
      <c r="E53" s="6"/>
      <c r="F53" s="90">
        <v>88.9</v>
      </c>
      <c r="G53" s="22">
        <f t="shared" ref="G53" si="9">C53*F53/1000</f>
        <v>16.890999999999998</v>
      </c>
      <c r="H53" s="90"/>
      <c r="I53" s="8"/>
      <c r="J53" s="90"/>
      <c r="K53" s="8"/>
      <c r="L53" s="8"/>
      <c r="M53" s="8"/>
      <c r="N53" s="8"/>
      <c r="O53" s="8"/>
      <c r="P53" s="8"/>
      <c r="Q53" s="8"/>
      <c r="R53" s="8"/>
      <c r="S53" s="8"/>
    </row>
    <row r="54" spans="1:19" s="105" customFormat="1" ht="15" customHeight="1" x14ac:dyDescent="0.25">
      <c r="A54" s="99" t="s">
        <v>89</v>
      </c>
      <c r="B54" s="100">
        <v>138</v>
      </c>
      <c r="C54" s="172"/>
      <c r="D54" s="103"/>
      <c r="E54" s="103">
        <v>200</v>
      </c>
      <c r="F54" s="104"/>
      <c r="G54" s="104">
        <f>SUM(G55)</f>
        <v>12.86467</v>
      </c>
      <c r="H54" s="104">
        <v>1.53</v>
      </c>
      <c r="I54" s="104">
        <v>0.34</v>
      </c>
      <c r="J54" s="104">
        <v>13.77</v>
      </c>
      <c r="K54" s="104">
        <v>61.2</v>
      </c>
      <c r="L54" s="97">
        <v>0.08</v>
      </c>
      <c r="M54" s="97">
        <v>2.6</v>
      </c>
      <c r="N54" s="97">
        <v>40</v>
      </c>
      <c r="O54" s="97"/>
      <c r="P54" s="97">
        <v>240</v>
      </c>
      <c r="Q54" s="97">
        <v>180</v>
      </c>
      <c r="R54" s="97">
        <v>28</v>
      </c>
      <c r="S54" s="97">
        <v>0.2</v>
      </c>
    </row>
    <row r="55" spans="1:19" ht="15" customHeight="1" x14ac:dyDescent="0.2">
      <c r="A55" s="10" t="s">
        <v>59</v>
      </c>
      <c r="B55" s="17">
        <v>138</v>
      </c>
      <c r="C55" s="9">
        <v>211</v>
      </c>
      <c r="D55" s="6">
        <f t="shared" si="0"/>
        <v>29.117999999999999</v>
      </c>
      <c r="E55" s="6"/>
      <c r="F55" s="8">
        <v>60.97</v>
      </c>
      <c r="G55" s="8">
        <f>C55*F55/1000</f>
        <v>12.86467</v>
      </c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</row>
    <row r="56" spans="1:19" ht="15" customHeight="1" x14ac:dyDescent="0.2">
      <c r="A56" s="163"/>
      <c r="B56" s="164"/>
      <c r="C56" s="179"/>
      <c r="D56" s="166"/>
      <c r="E56" s="167"/>
      <c r="F56" s="167"/>
      <c r="G56" s="167"/>
      <c r="H56" s="23">
        <f>SUM(H52:H54)</f>
        <v>2.4300000000000002</v>
      </c>
      <c r="I56" s="23">
        <f t="shared" ref="I56:S56" si="10">SUM(I52:I54)</f>
        <v>0.54</v>
      </c>
      <c r="J56" s="23">
        <f t="shared" si="10"/>
        <v>31.13</v>
      </c>
      <c r="K56" s="23">
        <f t="shared" si="10"/>
        <v>196.2</v>
      </c>
      <c r="L56" s="23">
        <f t="shared" si="10"/>
        <v>0.12</v>
      </c>
      <c r="M56" s="23">
        <f t="shared" si="10"/>
        <v>66.89</v>
      </c>
      <c r="N56" s="23">
        <f t="shared" si="10"/>
        <v>40</v>
      </c>
      <c r="O56" s="23">
        <f t="shared" si="10"/>
        <v>0.21</v>
      </c>
      <c r="P56" s="23">
        <f t="shared" si="10"/>
        <v>276.43</v>
      </c>
      <c r="Q56" s="23">
        <f t="shared" si="10"/>
        <v>204.64</v>
      </c>
      <c r="R56" s="23">
        <f t="shared" si="10"/>
        <v>41.93</v>
      </c>
      <c r="S56" s="23">
        <f t="shared" si="10"/>
        <v>0.52</v>
      </c>
    </row>
    <row r="57" spans="1:19" x14ac:dyDescent="0.2">
      <c r="A57" s="58"/>
      <c r="B57" s="58"/>
      <c r="C57" s="58"/>
      <c r="D57" s="58"/>
      <c r="E57" s="58"/>
      <c r="F57" s="59" t="s">
        <v>47</v>
      </c>
      <c r="G57" s="50">
        <f>E59*E60</f>
        <v>21413.813279999995</v>
      </c>
      <c r="H57" s="155">
        <f>H22+H50+H56</f>
        <v>61.139999999999993</v>
      </c>
      <c r="I57" s="155">
        <f>I22+I50+I56</f>
        <v>35.529999999999994</v>
      </c>
      <c r="J57" s="155">
        <f>J22+J50+J56</f>
        <v>250.77999999999997</v>
      </c>
      <c r="K57" s="155">
        <f>K22+K50+K56</f>
        <v>1756.27</v>
      </c>
      <c r="L57" s="155">
        <f t="shared" ref="L57:S57" si="11">L22+L50+L56</f>
        <v>20.509999999999998</v>
      </c>
      <c r="M57" s="155">
        <f t="shared" si="11"/>
        <v>82.52</v>
      </c>
      <c r="N57" s="155">
        <f t="shared" si="11"/>
        <v>173.67</v>
      </c>
      <c r="O57" s="155">
        <f t="shared" si="11"/>
        <v>55.24</v>
      </c>
      <c r="P57" s="155">
        <f t="shared" si="11"/>
        <v>882.39999999999986</v>
      </c>
      <c r="Q57" s="155">
        <f t="shared" si="11"/>
        <v>1316.6799999999998</v>
      </c>
      <c r="R57" s="155">
        <f t="shared" si="11"/>
        <v>220.85000000000002</v>
      </c>
      <c r="S57" s="155">
        <f t="shared" si="11"/>
        <v>10.37</v>
      </c>
    </row>
    <row r="59" spans="1:19" x14ac:dyDescent="0.2">
      <c r="A59" s="2" t="s">
        <v>48</v>
      </c>
      <c r="E59" s="177">
        <v>138</v>
      </c>
      <c r="F59" s="2" t="s">
        <v>49</v>
      </c>
    </row>
    <row r="60" spans="1:19" x14ac:dyDescent="0.2">
      <c r="A60" s="2" t="s">
        <v>50</v>
      </c>
      <c r="E60" s="176">
        <f>G9+G18+G20+G52+G24+G35+G44+G48+G54</f>
        <v>155.17255999999998</v>
      </c>
      <c r="F60" s="2" t="s">
        <v>51</v>
      </c>
    </row>
    <row r="62" spans="1:19" ht="15" customHeight="1" x14ac:dyDescent="0.2">
      <c r="A62" s="2" t="s">
        <v>271</v>
      </c>
      <c r="B62" s="3" t="s">
        <v>272</v>
      </c>
      <c r="E62" s="2" t="s">
        <v>52</v>
      </c>
      <c r="H62" s="3"/>
      <c r="I62" s="2" t="s">
        <v>53</v>
      </c>
    </row>
    <row r="80" spans="5:5" x14ac:dyDescent="0.2">
      <c r="E80" s="3" t="s">
        <v>262</v>
      </c>
    </row>
  </sheetData>
  <mergeCells count="6">
    <mergeCell ref="H5:K5"/>
    <mergeCell ref="A1:B1"/>
    <mergeCell ref="A2:B2"/>
    <mergeCell ref="A3:B3"/>
    <mergeCell ref="A4:B4"/>
    <mergeCell ref="C4:G5"/>
  </mergeCells>
  <pageMargins left="0.78740157480314965" right="0.39370078740157483" top="0.39370078740157483" bottom="0.39370078740157483" header="0.31496062992125984" footer="0.31496062992125984"/>
  <pageSetup paperSize="9" scale="46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5"/>
  <sheetViews>
    <sheetView view="pageBreakPreview" zoomScale="93" zoomScaleNormal="110" zoomScaleSheetLayoutView="93" workbookViewId="0">
      <selection activeCell="A20" sqref="A20:A21"/>
    </sheetView>
  </sheetViews>
  <sheetFormatPr defaultColWidth="8.85546875" defaultRowHeight="12.75" x14ac:dyDescent="0.2"/>
  <cols>
    <col min="1" max="1" width="19.140625" style="2" bestFit="1" customWidth="1"/>
    <col min="2" max="2" width="12.85546875" style="2" customWidth="1"/>
    <col min="3" max="6" width="9.7109375" style="2" customWidth="1"/>
    <col min="7" max="7" width="12.85546875" style="2" customWidth="1"/>
    <col min="8" max="11" width="9.7109375" style="2" customWidth="1"/>
    <col min="12" max="16384" width="8.85546875" style="2"/>
  </cols>
  <sheetData>
    <row r="1" spans="1:19" x14ac:dyDescent="0.2">
      <c r="A1" s="274" t="s">
        <v>147</v>
      </c>
      <c r="B1" s="274"/>
    </row>
    <row r="2" spans="1:19" x14ac:dyDescent="0.2">
      <c r="A2" s="271" t="s">
        <v>14</v>
      </c>
      <c r="B2" s="271"/>
    </row>
    <row r="3" spans="1:19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19.5" x14ac:dyDescent="0.25">
      <c r="C5" s="272"/>
      <c r="D5" s="272"/>
      <c r="E5" s="272"/>
      <c r="F5" s="272"/>
      <c r="G5" s="272"/>
      <c r="H5" s="269" t="s">
        <v>81</v>
      </c>
      <c r="I5" s="269"/>
      <c r="J5" s="269"/>
      <c r="K5" s="269"/>
    </row>
    <row r="6" spans="1:19" x14ac:dyDescent="0.2">
      <c r="E6" s="2" t="s">
        <v>216</v>
      </c>
    </row>
    <row r="7" spans="1:19" s="1" customFormat="1" ht="43.9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s="138" customFormat="1" ht="15" customHeight="1" x14ac:dyDescent="0.25">
      <c r="A8" s="145" t="s">
        <v>11</v>
      </c>
      <c r="B8" s="135">
        <v>99</v>
      </c>
      <c r="C8" s="141"/>
      <c r="D8" s="141"/>
      <c r="E8" s="141"/>
      <c r="F8" s="141"/>
      <c r="G8" s="141"/>
      <c r="H8" s="141"/>
      <c r="I8" s="141"/>
      <c r="J8" s="141"/>
      <c r="K8" s="142"/>
      <c r="L8" s="142"/>
      <c r="M8" s="142"/>
      <c r="N8" s="142"/>
      <c r="O8" s="142"/>
      <c r="P8" s="142"/>
      <c r="Q8" s="142"/>
      <c r="R8" s="142"/>
      <c r="S8" s="142"/>
    </row>
    <row r="9" spans="1:19" s="105" customFormat="1" ht="38.25" x14ac:dyDescent="0.25">
      <c r="A9" s="92" t="s">
        <v>132</v>
      </c>
      <c r="B9" s="100">
        <v>99</v>
      </c>
      <c r="C9" s="201"/>
      <c r="D9" s="95"/>
      <c r="E9" s="103" t="s">
        <v>228</v>
      </c>
      <c r="F9" s="96"/>
      <c r="G9" s="104">
        <f>G10+G11+G12+G13+G14+G15+G16+G17</f>
        <v>59.065140000000014</v>
      </c>
      <c r="H9" s="95">
        <v>18.239999999999998</v>
      </c>
      <c r="I9" s="104">
        <v>12.7</v>
      </c>
      <c r="J9" s="95">
        <v>21</v>
      </c>
      <c r="K9" s="104">
        <v>469</v>
      </c>
      <c r="L9" s="104">
        <v>0.12</v>
      </c>
      <c r="M9" s="104">
        <v>0.88</v>
      </c>
      <c r="N9" s="104">
        <v>120</v>
      </c>
      <c r="O9" s="104">
        <v>1.76</v>
      </c>
      <c r="P9" s="104">
        <v>262.39999999999998</v>
      </c>
      <c r="Q9" s="104">
        <v>379.6</v>
      </c>
      <c r="R9" s="104">
        <v>45.8</v>
      </c>
      <c r="S9" s="104">
        <v>1.88</v>
      </c>
    </row>
    <row r="10" spans="1:19" s="36" customFormat="1" ht="15" customHeight="1" x14ac:dyDescent="0.2">
      <c r="A10" s="149" t="s">
        <v>41</v>
      </c>
      <c r="B10" s="100">
        <v>99</v>
      </c>
      <c r="C10" s="202">
        <v>6</v>
      </c>
      <c r="D10" s="55">
        <f t="shared" ref="D10:D47" si="0">B10*C10/1000</f>
        <v>0.59399999999999997</v>
      </c>
      <c r="E10" s="7"/>
      <c r="F10" s="55">
        <v>450</v>
      </c>
      <c r="G10" s="22">
        <f>C10*F10/1000</f>
        <v>2.7</v>
      </c>
      <c r="H10" s="54"/>
      <c r="I10" s="7"/>
      <c r="J10" s="54"/>
      <c r="K10" s="7"/>
      <c r="L10" s="7"/>
      <c r="M10" s="7"/>
      <c r="N10" s="7"/>
      <c r="O10" s="7"/>
      <c r="P10" s="7"/>
      <c r="Q10" s="7"/>
      <c r="R10" s="7"/>
      <c r="S10" s="7"/>
    </row>
    <row r="11" spans="1:19" ht="15" customHeight="1" x14ac:dyDescent="0.2">
      <c r="A11" s="149" t="s">
        <v>22</v>
      </c>
      <c r="B11" s="100">
        <v>99</v>
      </c>
      <c r="C11" s="202">
        <v>12</v>
      </c>
      <c r="D11" s="55">
        <f t="shared" si="0"/>
        <v>1.1879999999999999</v>
      </c>
      <c r="E11" s="7"/>
      <c r="F11" s="55">
        <v>50</v>
      </c>
      <c r="G11" s="22">
        <f t="shared" ref="G11:G17" si="1">C11*F11/1000</f>
        <v>0.6</v>
      </c>
      <c r="H11" s="54"/>
      <c r="I11" s="7"/>
      <c r="J11" s="54"/>
      <c r="K11" s="7"/>
      <c r="L11" s="7"/>
      <c r="M11" s="7"/>
      <c r="N11" s="7"/>
      <c r="O11" s="7"/>
      <c r="P11" s="7"/>
      <c r="Q11" s="7"/>
      <c r="R11" s="7"/>
      <c r="S11" s="7"/>
    </row>
    <row r="12" spans="1:19" ht="15" customHeight="1" x14ac:dyDescent="0.2">
      <c r="A12" s="149" t="s">
        <v>58</v>
      </c>
      <c r="B12" s="100">
        <v>99</v>
      </c>
      <c r="C12" s="202">
        <v>9</v>
      </c>
      <c r="D12" s="55">
        <f t="shared" si="0"/>
        <v>0.89100000000000001</v>
      </c>
      <c r="E12" s="7"/>
      <c r="F12" s="55">
        <v>40</v>
      </c>
      <c r="G12" s="22">
        <f t="shared" si="1"/>
        <v>0.36</v>
      </c>
      <c r="H12" s="54"/>
      <c r="I12" s="7"/>
      <c r="J12" s="54"/>
      <c r="K12" s="7"/>
      <c r="L12" s="7"/>
      <c r="M12" s="7"/>
      <c r="N12" s="7"/>
      <c r="O12" s="7"/>
      <c r="P12" s="7"/>
      <c r="Q12" s="7"/>
      <c r="R12" s="7"/>
      <c r="S12" s="7"/>
    </row>
    <row r="13" spans="1:19" s="36" customFormat="1" ht="15" customHeight="1" x14ac:dyDescent="0.2">
      <c r="A13" s="149" t="s">
        <v>67</v>
      </c>
      <c r="B13" s="100">
        <v>99</v>
      </c>
      <c r="C13" s="202">
        <v>141</v>
      </c>
      <c r="D13" s="55">
        <f t="shared" si="0"/>
        <v>13.959</v>
      </c>
      <c r="E13" s="7"/>
      <c r="F13" s="55">
        <v>355.6</v>
      </c>
      <c r="G13" s="22">
        <f t="shared" si="1"/>
        <v>50.139600000000009</v>
      </c>
      <c r="H13" s="54"/>
      <c r="I13" s="7"/>
      <c r="J13" s="54"/>
      <c r="K13" s="7"/>
      <c r="L13" s="7"/>
      <c r="M13" s="7"/>
      <c r="N13" s="7"/>
      <c r="O13" s="7"/>
      <c r="P13" s="7"/>
      <c r="Q13" s="7"/>
      <c r="R13" s="7"/>
      <c r="S13" s="7"/>
    </row>
    <row r="14" spans="1:19" s="36" customFormat="1" ht="15" customHeight="1" x14ac:dyDescent="0.2">
      <c r="A14" s="149" t="s">
        <v>68</v>
      </c>
      <c r="B14" s="100">
        <v>99</v>
      </c>
      <c r="C14" s="202">
        <v>6</v>
      </c>
      <c r="D14" s="55">
        <f t="shared" si="0"/>
        <v>0.59399999999999997</v>
      </c>
      <c r="E14" s="7"/>
      <c r="F14" s="55">
        <v>7</v>
      </c>
      <c r="G14" s="22">
        <f>C14*F14/40</f>
        <v>1.05</v>
      </c>
      <c r="H14" s="54"/>
      <c r="I14" s="7"/>
      <c r="J14" s="54"/>
      <c r="K14" s="7"/>
      <c r="L14" s="7"/>
      <c r="M14" s="7"/>
      <c r="N14" s="7"/>
      <c r="O14" s="7"/>
      <c r="P14" s="7"/>
      <c r="Q14" s="7"/>
      <c r="R14" s="7"/>
      <c r="S14" s="7"/>
    </row>
    <row r="15" spans="1:19" ht="15" customHeight="1" x14ac:dyDescent="0.2">
      <c r="A15" s="149" t="s">
        <v>31</v>
      </c>
      <c r="B15" s="100">
        <v>99</v>
      </c>
      <c r="C15" s="202">
        <v>6</v>
      </c>
      <c r="D15" s="55">
        <f t="shared" si="0"/>
        <v>0.59399999999999997</v>
      </c>
      <c r="E15" s="7"/>
      <c r="F15" s="55">
        <v>190.09</v>
      </c>
      <c r="G15" s="22">
        <f t="shared" si="1"/>
        <v>1.1405399999999999</v>
      </c>
      <c r="H15" s="54"/>
      <c r="I15" s="7"/>
      <c r="J15" s="54"/>
      <c r="K15" s="7"/>
      <c r="L15" s="7"/>
      <c r="M15" s="7"/>
      <c r="N15" s="7"/>
      <c r="O15" s="7"/>
      <c r="P15" s="7"/>
      <c r="Q15" s="7"/>
      <c r="R15" s="7"/>
      <c r="S15" s="7"/>
    </row>
    <row r="16" spans="1:19" s="36" customFormat="1" ht="15" customHeight="1" x14ac:dyDescent="0.2">
      <c r="A16" s="149" t="s">
        <v>69</v>
      </c>
      <c r="B16" s="100">
        <v>99</v>
      </c>
      <c r="C16" s="202">
        <v>30</v>
      </c>
      <c r="D16" s="55">
        <f t="shared" si="0"/>
        <v>2.97</v>
      </c>
      <c r="E16" s="7"/>
      <c r="F16" s="55">
        <v>102.5</v>
      </c>
      <c r="G16" s="22">
        <f t="shared" si="1"/>
        <v>3.0750000000000002</v>
      </c>
      <c r="H16" s="54"/>
      <c r="I16" s="7"/>
      <c r="J16" s="54"/>
      <c r="K16" s="7"/>
      <c r="L16" s="7"/>
      <c r="M16" s="7"/>
      <c r="N16" s="7"/>
      <c r="O16" s="7"/>
      <c r="P16" s="7"/>
      <c r="Q16" s="7"/>
      <c r="R16" s="7"/>
      <c r="S16" s="7"/>
    </row>
    <row r="17" spans="1:19" s="105" customFormat="1" ht="25.5" x14ac:dyDescent="0.2">
      <c r="A17" s="87" t="s">
        <v>78</v>
      </c>
      <c r="B17" s="100">
        <v>99</v>
      </c>
      <c r="C17" s="200">
        <v>6</v>
      </c>
      <c r="D17" s="90">
        <f t="shared" si="0"/>
        <v>0.59399999999999997</v>
      </c>
      <c r="E17" s="6"/>
      <c r="F17" s="90"/>
      <c r="G17" s="22">
        <f t="shared" si="1"/>
        <v>0</v>
      </c>
      <c r="H17" s="4"/>
      <c r="I17" s="6"/>
      <c r="J17" s="4"/>
      <c r="K17" s="6"/>
      <c r="L17" s="6"/>
      <c r="M17" s="6"/>
      <c r="N17" s="6"/>
      <c r="O17" s="6"/>
      <c r="P17" s="6"/>
      <c r="Q17" s="6"/>
      <c r="R17" s="6"/>
      <c r="S17" s="6"/>
    </row>
    <row r="18" spans="1:19" s="105" customFormat="1" x14ac:dyDescent="0.25">
      <c r="A18" s="92" t="s">
        <v>289</v>
      </c>
      <c r="B18" s="100">
        <v>138</v>
      </c>
      <c r="C18" s="204"/>
      <c r="D18" s="95"/>
      <c r="E18" s="103">
        <v>200</v>
      </c>
      <c r="F18" s="95"/>
      <c r="G18" s="104">
        <f>G19</f>
        <v>17.54</v>
      </c>
      <c r="H18" s="95">
        <v>3.17</v>
      </c>
      <c r="I18" s="104">
        <v>2.68</v>
      </c>
      <c r="J18" s="95">
        <v>28.27</v>
      </c>
      <c r="K18" s="104">
        <v>100.8</v>
      </c>
      <c r="L18" s="104">
        <v>0.03</v>
      </c>
      <c r="M18" s="104">
        <v>1.47</v>
      </c>
      <c r="N18" s="104"/>
      <c r="O18" s="104"/>
      <c r="P18" s="104">
        <v>158.66999999999999</v>
      </c>
      <c r="Q18" s="104">
        <v>132</v>
      </c>
      <c r="R18" s="104">
        <v>29.33</v>
      </c>
      <c r="S18" s="104">
        <v>2.4</v>
      </c>
    </row>
    <row r="19" spans="1:19" s="36" customFormat="1" ht="15" customHeight="1" x14ac:dyDescent="0.2">
      <c r="A19" s="149" t="s">
        <v>289</v>
      </c>
      <c r="B19" s="100">
        <v>138</v>
      </c>
      <c r="C19" s="202">
        <v>200</v>
      </c>
      <c r="D19" s="55">
        <f t="shared" ref="D19" si="2">B19*C19/1000</f>
        <v>27.6</v>
      </c>
      <c r="E19" s="7"/>
      <c r="F19" s="55">
        <v>87.7</v>
      </c>
      <c r="G19" s="22">
        <f>C19*F19/1000</f>
        <v>17.54</v>
      </c>
      <c r="H19" s="55"/>
      <c r="I19" s="22"/>
      <c r="J19" s="55"/>
      <c r="K19" s="22"/>
      <c r="L19" s="22"/>
      <c r="M19" s="22"/>
      <c r="N19" s="22"/>
      <c r="O19" s="22"/>
      <c r="P19" s="22"/>
      <c r="Q19" s="22"/>
      <c r="R19" s="22"/>
      <c r="S19" s="22"/>
    </row>
    <row r="20" spans="1:19" s="105" customFormat="1" ht="15" customHeight="1" x14ac:dyDescent="0.25">
      <c r="A20" s="99" t="s">
        <v>149</v>
      </c>
      <c r="B20" s="189">
        <v>99</v>
      </c>
      <c r="C20" s="110"/>
      <c r="D20" s="95"/>
      <c r="E20" s="103">
        <v>100</v>
      </c>
      <c r="F20" s="95"/>
      <c r="G20" s="104">
        <f>G21</f>
        <v>6.15</v>
      </c>
      <c r="H20" s="103">
        <v>12.18</v>
      </c>
      <c r="I20" s="103">
        <v>3.17</v>
      </c>
      <c r="J20" s="103">
        <v>28.5</v>
      </c>
      <c r="K20" s="104">
        <v>233.8</v>
      </c>
      <c r="L20" s="104">
        <v>0.05</v>
      </c>
      <c r="M20" s="104"/>
      <c r="N20" s="104"/>
      <c r="O20" s="104">
        <v>0.65</v>
      </c>
      <c r="P20" s="104">
        <v>11.5</v>
      </c>
      <c r="Q20" s="104">
        <v>43.5</v>
      </c>
      <c r="R20" s="104">
        <v>16.5</v>
      </c>
      <c r="S20" s="104">
        <v>0.55000000000000004</v>
      </c>
    </row>
    <row r="21" spans="1:19" ht="15" customHeight="1" x14ac:dyDescent="0.2">
      <c r="A21" s="10" t="s">
        <v>149</v>
      </c>
      <c r="B21" s="88">
        <v>99</v>
      </c>
      <c r="C21" s="9">
        <v>150</v>
      </c>
      <c r="D21" s="90">
        <f t="shared" si="0"/>
        <v>14.85</v>
      </c>
      <c r="E21" s="6"/>
      <c r="F21" s="90">
        <v>41</v>
      </c>
      <c r="G21" s="22">
        <f t="shared" ref="G21" si="3">C21*F21/1000</f>
        <v>6.15</v>
      </c>
      <c r="H21" s="90"/>
      <c r="I21" s="8"/>
      <c r="J21" s="90"/>
      <c r="K21" s="8"/>
      <c r="L21" s="8"/>
      <c r="M21" s="8"/>
      <c r="N21" s="8"/>
      <c r="O21" s="8"/>
      <c r="P21" s="8"/>
      <c r="Q21" s="8"/>
      <c r="R21" s="8"/>
      <c r="S21" s="8"/>
    </row>
    <row r="22" spans="1:19" s="105" customFormat="1" x14ac:dyDescent="0.2">
      <c r="A22" s="163"/>
      <c r="B22" s="164"/>
      <c r="C22" s="179"/>
      <c r="D22" s="166"/>
      <c r="E22" s="167"/>
      <c r="F22" s="188"/>
      <c r="G22" s="167"/>
      <c r="H22" s="23">
        <f t="shared" ref="H22:S22" si="4">SUM(H9:H21)</f>
        <v>33.589999999999996</v>
      </c>
      <c r="I22" s="23">
        <f t="shared" si="4"/>
        <v>18.549999999999997</v>
      </c>
      <c r="J22" s="23">
        <f t="shared" si="4"/>
        <v>77.77</v>
      </c>
      <c r="K22" s="23">
        <f t="shared" si="4"/>
        <v>803.59999999999991</v>
      </c>
      <c r="L22" s="23">
        <f t="shared" si="4"/>
        <v>0.2</v>
      </c>
      <c r="M22" s="23">
        <f t="shared" si="4"/>
        <v>2.35</v>
      </c>
      <c r="N22" s="23">
        <f t="shared" si="4"/>
        <v>120</v>
      </c>
      <c r="O22" s="23">
        <f t="shared" si="4"/>
        <v>2.41</v>
      </c>
      <c r="P22" s="23">
        <f t="shared" si="4"/>
        <v>432.56999999999994</v>
      </c>
      <c r="Q22" s="23">
        <f t="shared" si="4"/>
        <v>555.1</v>
      </c>
      <c r="R22" s="23">
        <f t="shared" si="4"/>
        <v>91.63</v>
      </c>
      <c r="S22" s="23">
        <f t="shared" si="4"/>
        <v>4.8299999999999992</v>
      </c>
    </row>
    <row r="23" spans="1:19" ht="15" customHeight="1" x14ac:dyDescent="0.2">
      <c r="A23" s="134" t="s">
        <v>12</v>
      </c>
      <c r="B23" s="135">
        <v>99</v>
      </c>
      <c r="C23" s="136"/>
      <c r="D23" s="158"/>
      <c r="E23" s="136"/>
      <c r="F23" s="158"/>
      <c r="G23" s="136"/>
      <c r="H23" s="136"/>
      <c r="I23" s="136"/>
      <c r="J23" s="136"/>
      <c r="K23" s="137"/>
      <c r="L23" s="137"/>
      <c r="M23" s="137"/>
      <c r="N23" s="137"/>
      <c r="O23" s="137"/>
      <c r="P23" s="137"/>
      <c r="Q23" s="137"/>
      <c r="R23" s="137"/>
      <c r="S23" s="137"/>
    </row>
    <row r="24" spans="1:19" s="105" customFormat="1" ht="25.5" x14ac:dyDescent="0.25">
      <c r="A24" s="92" t="s">
        <v>178</v>
      </c>
      <c r="B24" s="100">
        <v>99</v>
      </c>
      <c r="C24" s="201"/>
      <c r="D24" s="96"/>
      <c r="E24" s="103" t="s">
        <v>63</v>
      </c>
      <c r="F24" s="95"/>
      <c r="G24" s="104">
        <f>SUM(G25:G32)</f>
        <v>10.480749999999999</v>
      </c>
      <c r="H24" s="96">
        <v>2.16</v>
      </c>
      <c r="I24" s="103">
        <v>5.97</v>
      </c>
      <c r="J24" s="96">
        <v>5.61</v>
      </c>
      <c r="K24" s="103">
        <v>101.37</v>
      </c>
      <c r="L24" s="103">
        <v>7.0000000000000007E-2</v>
      </c>
      <c r="M24" s="103">
        <v>12</v>
      </c>
      <c r="N24" s="103"/>
      <c r="O24" s="103"/>
      <c r="P24" s="103">
        <v>59.1</v>
      </c>
      <c r="Q24" s="103">
        <v>267</v>
      </c>
      <c r="R24" s="103">
        <v>31.8</v>
      </c>
      <c r="S24" s="103">
        <v>0.93</v>
      </c>
    </row>
    <row r="25" spans="1:19" s="36" customFormat="1" ht="15" customHeight="1" x14ac:dyDescent="0.2">
      <c r="A25" s="149" t="s">
        <v>26</v>
      </c>
      <c r="B25" s="207">
        <v>99</v>
      </c>
      <c r="C25" s="202">
        <v>38</v>
      </c>
      <c r="D25" s="54">
        <f t="shared" si="0"/>
        <v>3.762</v>
      </c>
      <c r="E25" s="7"/>
      <c r="F25" s="55">
        <v>18.3</v>
      </c>
      <c r="G25" s="22">
        <f>C25*F25/1000</f>
        <v>0.69540000000000002</v>
      </c>
      <c r="H25" s="54"/>
      <c r="I25" s="7"/>
      <c r="J25" s="54"/>
      <c r="K25" s="7"/>
      <c r="L25" s="7"/>
      <c r="M25" s="7"/>
      <c r="N25" s="7"/>
      <c r="O25" s="7"/>
      <c r="P25" s="7"/>
      <c r="Q25" s="7"/>
      <c r="R25" s="7"/>
      <c r="S25" s="7"/>
    </row>
    <row r="26" spans="1:19" ht="15" customHeight="1" x14ac:dyDescent="0.2">
      <c r="A26" s="149" t="s">
        <v>27</v>
      </c>
      <c r="B26" s="207">
        <v>99</v>
      </c>
      <c r="C26" s="202">
        <v>33</v>
      </c>
      <c r="D26" s="54">
        <f t="shared" si="0"/>
        <v>3.2669999999999999</v>
      </c>
      <c r="E26" s="7"/>
      <c r="F26" s="55">
        <v>16.899999999999999</v>
      </c>
      <c r="G26" s="22">
        <f t="shared" ref="G26:G34" si="5">C26*F26/1000</f>
        <v>0.55769999999999997</v>
      </c>
      <c r="H26" s="54"/>
      <c r="I26" s="7"/>
      <c r="J26" s="54"/>
      <c r="K26" s="7"/>
      <c r="L26" s="7"/>
      <c r="M26" s="7"/>
      <c r="N26" s="7"/>
      <c r="O26" s="7"/>
      <c r="P26" s="7"/>
      <c r="Q26" s="7"/>
      <c r="R26" s="7"/>
      <c r="S26" s="7"/>
    </row>
    <row r="27" spans="1:19" ht="15" customHeight="1" x14ac:dyDescent="0.2">
      <c r="A27" s="149" t="s">
        <v>36</v>
      </c>
      <c r="B27" s="207">
        <v>99</v>
      </c>
      <c r="C27" s="202">
        <v>12</v>
      </c>
      <c r="D27" s="54">
        <f t="shared" si="0"/>
        <v>1.1879999999999999</v>
      </c>
      <c r="E27" s="7"/>
      <c r="F27" s="55">
        <v>24</v>
      </c>
      <c r="G27" s="22">
        <f t="shared" si="5"/>
        <v>0.28799999999999998</v>
      </c>
      <c r="H27" s="54"/>
      <c r="I27" s="7"/>
      <c r="J27" s="54"/>
      <c r="K27" s="7"/>
      <c r="L27" s="7"/>
      <c r="M27" s="7"/>
      <c r="N27" s="7"/>
      <c r="O27" s="7"/>
      <c r="P27" s="7"/>
      <c r="Q27" s="7"/>
      <c r="R27" s="7"/>
      <c r="S27" s="7"/>
    </row>
    <row r="28" spans="1:19" ht="15" customHeight="1" x14ac:dyDescent="0.2">
      <c r="A28" s="149" t="s">
        <v>137</v>
      </c>
      <c r="B28" s="207">
        <v>99</v>
      </c>
      <c r="C28" s="202">
        <v>46</v>
      </c>
      <c r="D28" s="54">
        <f t="shared" si="0"/>
        <v>4.5540000000000003</v>
      </c>
      <c r="E28" s="7"/>
      <c r="F28" s="55">
        <v>163</v>
      </c>
      <c r="G28" s="22">
        <f t="shared" si="5"/>
        <v>7.4980000000000002</v>
      </c>
      <c r="H28" s="54"/>
      <c r="I28" s="7"/>
      <c r="J28" s="54"/>
      <c r="K28" s="7"/>
      <c r="L28" s="7"/>
      <c r="M28" s="7"/>
      <c r="N28" s="7"/>
      <c r="O28" s="7"/>
      <c r="P28" s="7"/>
      <c r="Q28" s="7"/>
      <c r="R28" s="7"/>
      <c r="S28" s="7"/>
    </row>
    <row r="29" spans="1:19" s="36" customFormat="1" ht="15" customHeight="1" x14ac:dyDescent="0.2">
      <c r="A29" s="149" t="s">
        <v>28</v>
      </c>
      <c r="B29" s="207">
        <v>99</v>
      </c>
      <c r="C29" s="202">
        <v>13</v>
      </c>
      <c r="D29" s="54">
        <f t="shared" si="0"/>
        <v>1.2869999999999999</v>
      </c>
      <c r="E29" s="7"/>
      <c r="F29" s="55">
        <v>22.4</v>
      </c>
      <c r="G29" s="22">
        <f t="shared" si="5"/>
        <v>0.29120000000000001</v>
      </c>
      <c r="H29" s="54"/>
      <c r="I29" s="7"/>
      <c r="J29" s="54"/>
      <c r="K29" s="7"/>
      <c r="L29" s="7"/>
      <c r="M29" s="7"/>
      <c r="N29" s="7"/>
      <c r="O29" s="7"/>
      <c r="P29" s="7"/>
      <c r="Q29" s="7"/>
      <c r="R29" s="7"/>
      <c r="S29" s="7"/>
    </row>
    <row r="30" spans="1:19" ht="15" customHeight="1" x14ac:dyDescent="0.2">
      <c r="A30" s="149" t="s">
        <v>72</v>
      </c>
      <c r="B30" s="207">
        <v>99</v>
      </c>
      <c r="C30" s="202">
        <v>5</v>
      </c>
      <c r="D30" s="54">
        <f t="shared" si="0"/>
        <v>0.495</v>
      </c>
      <c r="E30" s="7"/>
      <c r="F30" s="55">
        <v>190.09</v>
      </c>
      <c r="G30" s="22">
        <f t="shared" si="5"/>
        <v>0.95045000000000002</v>
      </c>
      <c r="H30" s="54"/>
      <c r="I30" s="7"/>
      <c r="J30" s="54"/>
      <c r="K30" s="7"/>
      <c r="L30" s="7"/>
      <c r="M30" s="7"/>
      <c r="N30" s="7"/>
      <c r="O30" s="7"/>
      <c r="P30" s="7"/>
      <c r="Q30" s="7"/>
      <c r="R30" s="7"/>
      <c r="S30" s="7"/>
    </row>
    <row r="31" spans="1:19" ht="15" customHeight="1" x14ac:dyDescent="0.2">
      <c r="A31" s="149" t="s">
        <v>102</v>
      </c>
      <c r="B31" s="207">
        <v>99</v>
      </c>
      <c r="C31" s="202">
        <v>5</v>
      </c>
      <c r="D31" s="54">
        <f t="shared" si="0"/>
        <v>0.495</v>
      </c>
      <c r="E31" s="7"/>
      <c r="F31" s="55">
        <v>40</v>
      </c>
      <c r="G31" s="22">
        <f t="shared" si="5"/>
        <v>0.2</v>
      </c>
      <c r="H31" s="54"/>
      <c r="I31" s="7"/>
      <c r="J31" s="54"/>
      <c r="K31" s="7"/>
      <c r="L31" s="7"/>
      <c r="M31" s="7"/>
      <c r="N31" s="7"/>
      <c r="O31" s="7"/>
      <c r="P31" s="7"/>
      <c r="Q31" s="7"/>
      <c r="R31" s="7"/>
      <c r="S31" s="7"/>
    </row>
    <row r="32" spans="1:19" s="105" customFormat="1" ht="15" customHeight="1" x14ac:dyDescent="0.2">
      <c r="A32" s="149" t="s">
        <v>172</v>
      </c>
      <c r="B32" s="207">
        <v>99</v>
      </c>
      <c r="C32" s="202">
        <v>2</v>
      </c>
      <c r="D32" s="54">
        <f t="shared" si="0"/>
        <v>0.19800000000000001</v>
      </c>
      <c r="E32" s="7"/>
      <c r="F32" s="55"/>
      <c r="G32" s="22">
        <f t="shared" si="5"/>
        <v>0</v>
      </c>
      <c r="H32" s="54"/>
      <c r="I32" s="7"/>
      <c r="J32" s="54"/>
      <c r="K32" s="7"/>
      <c r="L32" s="7"/>
      <c r="M32" s="7"/>
      <c r="N32" s="7"/>
      <c r="O32" s="7"/>
      <c r="P32" s="7"/>
      <c r="Q32" s="7"/>
      <c r="R32" s="7"/>
      <c r="S32" s="7"/>
    </row>
    <row r="33" spans="1:19" s="36" customFormat="1" ht="15" customHeight="1" x14ac:dyDescent="0.2">
      <c r="A33" s="149" t="s">
        <v>19</v>
      </c>
      <c r="B33" s="207">
        <v>99</v>
      </c>
      <c r="C33" s="202">
        <v>3</v>
      </c>
      <c r="D33" s="54">
        <f t="shared" si="0"/>
        <v>0.29699999999999999</v>
      </c>
      <c r="E33" s="7"/>
      <c r="F33" s="55">
        <v>16</v>
      </c>
      <c r="G33" s="22">
        <f t="shared" si="5"/>
        <v>4.8000000000000001E-2</v>
      </c>
      <c r="H33" s="54"/>
      <c r="I33" s="7"/>
      <c r="J33" s="54"/>
      <c r="K33" s="7"/>
      <c r="L33" s="7"/>
      <c r="M33" s="7"/>
      <c r="N33" s="7"/>
      <c r="O33" s="7"/>
      <c r="P33" s="7"/>
      <c r="Q33" s="7"/>
      <c r="R33" s="7"/>
      <c r="S33" s="7"/>
    </row>
    <row r="34" spans="1:19" ht="15" customHeight="1" x14ac:dyDescent="0.2">
      <c r="A34" s="87" t="s">
        <v>25</v>
      </c>
      <c r="B34" s="207">
        <v>99</v>
      </c>
      <c r="C34" s="200">
        <v>5</v>
      </c>
      <c r="D34" s="4">
        <f t="shared" si="0"/>
        <v>0.495</v>
      </c>
      <c r="E34" s="6"/>
      <c r="F34" s="90">
        <v>117</v>
      </c>
      <c r="G34" s="22">
        <f t="shared" si="5"/>
        <v>0.58499999999999996</v>
      </c>
      <c r="H34" s="4"/>
      <c r="I34" s="6"/>
      <c r="J34" s="4"/>
      <c r="K34" s="6"/>
      <c r="L34" s="6"/>
      <c r="M34" s="6"/>
      <c r="N34" s="6"/>
      <c r="O34" s="6"/>
      <c r="P34" s="6"/>
      <c r="Q34" s="6"/>
      <c r="R34" s="6"/>
      <c r="S34" s="6"/>
    </row>
    <row r="35" spans="1:19" s="105" customFormat="1" ht="28.5" customHeight="1" x14ac:dyDescent="0.25">
      <c r="A35" s="99" t="s">
        <v>135</v>
      </c>
      <c r="B35" s="207">
        <v>99</v>
      </c>
      <c r="C35" s="110"/>
      <c r="D35" s="96"/>
      <c r="E35" s="103" t="s">
        <v>278</v>
      </c>
      <c r="F35" s="95"/>
      <c r="G35" s="104">
        <f>SUM(G36:G43)</f>
        <v>54.439199999999992</v>
      </c>
      <c r="H35" s="95">
        <v>11.8</v>
      </c>
      <c r="I35" s="104">
        <v>5.7</v>
      </c>
      <c r="J35" s="95">
        <v>58.2</v>
      </c>
      <c r="K35" s="104">
        <v>328</v>
      </c>
      <c r="L35" s="104">
        <v>0.06</v>
      </c>
      <c r="M35" s="104">
        <v>1.28</v>
      </c>
      <c r="N35" s="104"/>
      <c r="O35" s="104"/>
      <c r="P35" s="104">
        <v>14.23</v>
      </c>
      <c r="Q35" s="104">
        <v>200.14</v>
      </c>
      <c r="R35" s="104">
        <v>39.29</v>
      </c>
      <c r="S35" s="104">
        <v>2.65</v>
      </c>
    </row>
    <row r="36" spans="1:19" s="36" customFormat="1" ht="15" customHeight="1" x14ac:dyDescent="0.2">
      <c r="A36" s="11" t="s">
        <v>35</v>
      </c>
      <c r="B36" s="207">
        <v>99</v>
      </c>
      <c r="C36" s="12">
        <v>34</v>
      </c>
      <c r="D36" s="55">
        <f t="shared" si="0"/>
        <v>3.3660000000000001</v>
      </c>
      <c r="E36" s="7"/>
      <c r="F36" s="55">
        <v>44.3</v>
      </c>
      <c r="G36" s="22">
        <f>C36*F36/1000</f>
        <v>1.5061999999999998</v>
      </c>
      <c r="H36" s="54"/>
      <c r="I36" s="7"/>
      <c r="J36" s="54"/>
      <c r="K36" s="7"/>
      <c r="L36" s="7"/>
      <c r="M36" s="7"/>
      <c r="N36" s="7"/>
      <c r="O36" s="7"/>
      <c r="P36" s="7"/>
      <c r="Q36" s="7"/>
      <c r="R36" s="7"/>
      <c r="S36" s="7"/>
    </row>
    <row r="37" spans="1:19" ht="15" customHeight="1" x14ac:dyDescent="0.2">
      <c r="A37" s="11" t="s">
        <v>29</v>
      </c>
      <c r="B37" s="207">
        <v>99</v>
      </c>
      <c r="C37" s="12">
        <v>140</v>
      </c>
      <c r="D37" s="55">
        <f t="shared" si="0"/>
        <v>13.86</v>
      </c>
      <c r="E37" s="7"/>
      <c r="F37" s="55">
        <v>370</v>
      </c>
      <c r="G37" s="22">
        <f t="shared" ref="G37:G43" si="6">C37*F37/1000</f>
        <v>51.8</v>
      </c>
      <c r="H37" s="54"/>
      <c r="I37" s="7"/>
      <c r="J37" s="54"/>
      <c r="K37" s="7"/>
      <c r="L37" s="7"/>
      <c r="M37" s="7"/>
      <c r="N37" s="7"/>
      <c r="O37" s="7"/>
      <c r="P37" s="7"/>
      <c r="Q37" s="7"/>
      <c r="R37" s="7"/>
      <c r="S37" s="7"/>
    </row>
    <row r="38" spans="1:19" s="36" customFormat="1" ht="15" customHeight="1" x14ac:dyDescent="0.2">
      <c r="A38" s="11" t="s">
        <v>36</v>
      </c>
      <c r="B38" s="207">
        <v>99</v>
      </c>
      <c r="C38" s="12">
        <v>6</v>
      </c>
      <c r="D38" s="55">
        <f t="shared" si="0"/>
        <v>0.59399999999999997</v>
      </c>
      <c r="E38" s="7"/>
      <c r="F38" s="55">
        <v>24</v>
      </c>
      <c r="G38" s="22">
        <f t="shared" si="6"/>
        <v>0.14399999999999999</v>
      </c>
      <c r="H38" s="54"/>
      <c r="I38" s="7"/>
      <c r="J38" s="54"/>
      <c r="K38" s="7"/>
      <c r="L38" s="7"/>
      <c r="M38" s="7"/>
      <c r="N38" s="7"/>
      <c r="O38" s="7"/>
      <c r="P38" s="7"/>
      <c r="Q38" s="7"/>
      <c r="R38" s="7"/>
      <c r="S38" s="7"/>
    </row>
    <row r="39" spans="1:19" ht="15" customHeight="1" x14ac:dyDescent="0.2">
      <c r="A39" s="11" t="s">
        <v>28</v>
      </c>
      <c r="B39" s="207">
        <v>99</v>
      </c>
      <c r="C39" s="12">
        <v>5</v>
      </c>
      <c r="D39" s="55">
        <f t="shared" si="0"/>
        <v>0.495</v>
      </c>
      <c r="E39" s="7"/>
      <c r="F39" s="55">
        <v>22.4</v>
      </c>
      <c r="G39" s="22">
        <f t="shared" si="6"/>
        <v>0.112</v>
      </c>
      <c r="H39" s="54"/>
      <c r="I39" s="7"/>
      <c r="J39" s="54"/>
      <c r="K39" s="7"/>
      <c r="L39" s="7"/>
      <c r="M39" s="7"/>
      <c r="N39" s="7"/>
      <c r="O39" s="7"/>
      <c r="P39" s="7"/>
      <c r="Q39" s="7"/>
      <c r="R39" s="7"/>
      <c r="S39" s="7"/>
    </row>
    <row r="40" spans="1:19" ht="30" customHeight="1" x14ac:dyDescent="0.2">
      <c r="A40" s="11" t="s">
        <v>136</v>
      </c>
      <c r="B40" s="207">
        <v>99</v>
      </c>
      <c r="C40" s="12">
        <v>5.0000000000000001E-3</v>
      </c>
      <c r="D40" s="55">
        <f t="shared" si="0"/>
        <v>4.95E-4</v>
      </c>
      <c r="E40" s="7"/>
      <c r="F40" s="55"/>
      <c r="G40" s="22">
        <f t="shared" si="6"/>
        <v>0</v>
      </c>
      <c r="H40" s="54"/>
      <c r="I40" s="7"/>
      <c r="J40" s="54"/>
      <c r="K40" s="7"/>
      <c r="L40" s="7"/>
      <c r="M40" s="7"/>
      <c r="N40" s="7"/>
      <c r="O40" s="7"/>
      <c r="P40" s="7"/>
      <c r="Q40" s="7"/>
      <c r="R40" s="7"/>
      <c r="S40" s="7"/>
    </row>
    <row r="41" spans="1:19" ht="15" customHeight="1" x14ac:dyDescent="0.2">
      <c r="A41" s="11" t="s">
        <v>19</v>
      </c>
      <c r="B41" s="207">
        <v>99</v>
      </c>
      <c r="C41" s="12">
        <v>2</v>
      </c>
      <c r="D41" s="55">
        <f t="shared" si="0"/>
        <v>0.19800000000000001</v>
      </c>
      <c r="E41" s="7"/>
      <c r="F41" s="55">
        <v>16</v>
      </c>
      <c r="G41" s="22">
        <f t="shared" si="6"/>
        <v>3.2000000000000001E-2</v>
      </c>
      <c r="H41" s="54"/>
      <c r="I41" s="7"/>
      <c r="J41" s="54"/>
      <c r="K41" s="7"/>
      <c r="L41" s="7"/>
      <c r="M41" s="7"/>
      <c r="N41" s="7"/>
      <c r="O41" s="7"/>
      <c r="P41" s="7"/>
      <c r="Q41" s="7"/>
      <c r="R41" s="7"/>
      <c r="S41" s="7"/>
    </row>
    <row r="42" spans="1:19" s="105" customFormat="1" ht="15" customHeight="1" x14ac:dyDescent="0.2">
      <c r="A42" s="11" t="s">
        <v>76</v>
      </c>
      <c r="B42" s="207">
        <v>99</v>
      </c>
      <c r="C42" s="12">
        <v>5</v>
      </c>
      <c r="D42" s="55">
        <f t="shared" si="0"/>
        <v>0.495</v>
      </c>
      <c r="E42" s="7"/>
      <c r="F42" s="55">
        <v>52</v>
      </c>
      <c r="G42" s="22">
        <f t="shared" si="6"/>
        <v>0.26</v>
      </c>
      <c r="H42" s="54"/>
      <c r="I42" s="7"/>
      <c r="J42" s="54"/>
      <c r="K42" s="7"/>
      <c r="L42" s="7"/>
      <c r="M42" s="7"/>
      <c r="N42" s="7"/>
      <c r="O42" s="7"/>
      <c r="P42" s="7"/>
      <c r="Q42" s="7"/>
      <c r="R42" s="7"/>
      <c r="S42" s="7"/>
    </row>
    <row r="43" spans="1:19" s="36" customFormat="1" ht="15" customHeight="1" x14ac:dyDescent="0.2">
      <c r="A43" s="10" t="s">
        <v>25</v>
      </c>
      <c r="B43" s="207">
        <v>99</v>
      </c>
      <c r="C43" s="9">
        <v>5</v>
      </c>
      <c r="D43" s="90">
        <f t="shared" si="0"/>
        <v>0.495</v>
      </c>
      <c r="E43" s="6"/>
      <c r="F43" s="90">
        <v>117</v>
      </c>
      <c r="G43" s="22">
        <f t="shared" si="6"/>
        <v>0.58499999999999996</v>
      </c>
      <c r="H43" s="4"/>
      <c r="I43" s="6"/>
      <c r="J43" s="4"/>
      <c r="K43" s="6"/>
      <c r="L43" s="6"/>
      <c r="M43" s="6"/>
      <c r="N43" s="6"/>
      <c r="O43" s="6"/>
      <c r="P43" s="6"/>
      <c r="Q43" s="6"/>
      <c r="R43" s="6"/>
      <c r="S43" s="6"/>
    </row>
    <row r="44" spans="1:19" s="105" customFormat="1" ht="15" customHeight="1" x14ac:dyDescent="0.25">
      <c r="A44" s="99" t="s">
        <v>42</v>
      </c>
      <c r="B44" s="93">
        <v>99</v>
      </c>
      <c r="C44" s="110"/>
      <c r="D44" s="95"/>
      <c r="E44" s="103">
        <v>200</v>
      </c>
      <c r="F44" s="95"/>
      <c r="G44" s="104">
        <f>SUM(G45)</f>
        <v>10.4</v>
      </c>
      <c r="H44" s="95">
        <v>1</v>
      </c>
      <c r="I44" s="104" t="s">
        <v>46</v>
      </c>
      <c r="J44" s="95">
        <v>19.8</v>
      </c>
      <c r="K44" s="104">
        <v>85</v>
      </c>
      <c r="L44" s="114">
        <v>20</v>
      </c>
      <c r="M44" s="114"/>
      <c r="N44" s="114">
        <v>0.67</v>
      </c>
      <c r="O44" s="114">
        <v>52</v>
      </c>
      <c r="P44" s="114">
        <v>82.67</v>
      </c>
      <c r="Q44" s="114">
        <v>30</v>
      </c>
      <c r="R44" s="114">
        <v>3.2</v>
      </c>
      <c r="S44" s="104"/>
    </row>
    <row r="45" spans="1:19" s="105" customFormat="1" ht="15" customHeight="1" x14ac:dyDescent="0.2">
      <c r="A45" s="10" t="s">
        <v>97</v>
      </c>
      <c r="B45" s="88">
        <v>99</v>
      </c>
      <c r="C45" s="9">
        <v>200</v>
      </c>
      <c r="D45" s="90">
        <f t="shared" si="0"/>
        <v>19.8</v>
      </c>
      <c r="E45" s="6"/>
      <c r="F45" s="90">
        <v>52</v>
      </c>
      <c r="G45" s="8">
        <f>C45*F45/1000</f>
        <v>10.4</v>
      </c>
      <c r="H45" s="4"/>
      <c r="I45" s="6"/>
      <c r="J45" s="4"/>
      <c r="K45" s="6"/>
      <c r="L45" s="6"/>
      <c r="M45" s="6"/>
      <c r="N45" s="6"/>
      <c r="O45" s="6"/>
      <c r="P45" s="6"/>
      <c r="Q45" s="6"/>
      <c r="R45" s="6"/>
      <c r="S45" s="6"/>
    </row>
    <row r="46" spans="1:19" s="105" customFormat="1" ht="15" customHeight="1" x14ac:dyDescent="0.2">
      <c r="A46" s="99" t="s">
        <v>44</v>
      </c>
      <c r="B46" s="93">
        <v>99</v>
      </c>
      <c r="C46" s="101"/>
      <c r="D46" s="95"/>
      <c r="E46" s="103">
        <v>90</v>
      </c>
      <c r="F46" s="104"/>
      <c r="G46" s="104">
        <f>SUM(G47)</f>
        <v>3.69</v>
      </c>
      <c r="H46" s="35">
        <v>8.4600000000000009</v>
      </c>
      <c r="I46" s="35">
        <v>2.5099999999999998</v>
      </c>
      <c r="J46" s="35">
        <v>44.33</v>
      </c>
      <c r="K46" s="35">
        <v>186</v>
      </c>
      <c r="L46" s="114">
        <v>0.04</v>
      </c>
      <c r="M46" s="114"/>
      <c r="N46" s="114"/>
      <c r="O46" s="114">
        <v>0.36</v>
      </c>
      <c r="P46" s="114">
        <v>9.1999999999999993</v>
      </c>
      <c r="Q46" s="114">
        <v>42.4</v>
      </c>
      <c r="R46" s="114">
        <v>10</v>
      </c>
      <c r="S46" s="114">
        <v>1.24</v>
      </c>
    </row>
    <row r="47" spans="1:19" s="125" customFormat="1" ht="15" customHeight="1" x14ac:dyDescent="0.2">
      <c r="A47" s="10" t="s">
        <v>43</v>
      </c>
      <c r="B47" s="88">
        <v>99</v>
      </c>
      <c r="C47" s="9">
        <v>90</v>
      </c>
      <c r="D47" s="90">
        <f t="shared" si="0"/>
        <v>8.91</v>
      </c>
      <c r="E47" s="6"/>
      <c r="F47" s="8">
        <v>41</v>
      </c>
      <c r="G47" s="8">
        <f>C47*F47/1000</f>
        <v>3.69</v>
      </c>
      <c r="H47" s="4"/>
      <c r="I47" s="6"/>
      <c r="J47" s="4"/>
      <c r="K47" s="6"/>
      <c r="L47" s="6"/>
      <c r="M47" s="6"/>
      <c r="N47" s="6"/>
      <c r="O47" s="6"/>
      <c r="P47" s="6"/>
      <c r="Q47" s="6"/>
      <c r="R47" s="6"/>
      <c r="S47" s="6"/>
    </row>
    <row r="48" spans="1:19" s="105" customFormat="1" ht="15" customHeight="1" x14ac:dyDescent="0.2">
      <c r="A48" s="163"/>
      <c r="B48" s="164">
        <v>99</v>
      </c>
      <c r="C48" s="179"/>
      <c r="D48" s="166"/>
      <c r="E48" s="167"/>
      <c r="F48" s="188"/>
      <c r="G48" s="167"/>
      <c r="H48" s="23">
        <f>SUM(H24:H47)</f>
        <v>23.42</v>
      </c>
      <c r="I48" s="23">
        <f>SUM(I24:I47)</f>
        <v>14.18</v>
      </c>
      <c r="J48" s="23">
        <f>SUM(J24:J47)</f>
        <v>127.94</v>
      </c>
      <c r="K48" s="23">
        <f>SUM(K24:K47)</f>
        <v>700.37</v>
      </c>
      <c r="L48" s="23">
        <f t="shared" ref="L48:S48" si="7">SUM(L24:L47)</f>
        <v>20.169999999999998</v>
      </c>
      <c r="M48" s="23">
        <f t="shared" si="7"/>
        <v>13.28</v>
      </c>
      <c r="N48" s="23">
        <f t="shared" si="7"/>
        <v>0.67</v>
      </c>
      <c r="O48" s="23">
        <f t="shared" si="7"/>
        <v>52.36</v>
      </c>
      <c r="P48" s="23">
        <f t="shared" si="7"/>
        <v>165.2</v>
      </c>
      <c r="Q48" s="23">
        <f t="shared" si="7"/>
        <v>539.54</v>
      </c>
      <c r="R48" s="23">
        <f t="shared" si="7"/>
        <v>84.29</v>
      </c>
      <c r="S48" s="23">
        <f t="shared" si="7"/>
        <v>4.82</v>
      </c>
    </row>
    <row r="49" spans="1:19" ht="15" customHeight="1" x14ac:dyDescent="0.2">
      <c r="A49" s="99" t="s">
        <v>75</v>
      </c>
      <c r="B49" s="93">
        <v>99</v>
      </c>
      <c r="C49" s="172"/>
      <c r="D49" s="95"/>
      <c r="E49" s="103">
        <v>250</v>
      </c>
      <c r="F49" s="95"/>
      <c r="G49" s="104">
        <f>G50</f>
        <v>22.225000000000001</v>
      </c>
      <c r="H49" s="95">
        <v>0.9</v>
      </c>
      <c r="I49" s="104">
        <v>0.2</v>
      </c>
      <c r="J49" s="95">
        <v>17.36</v>
      </c>
      <c r="K49" s="104">
        <v>135</v>
      </c>
      <c r="L49" s="97">
        <v>0.04</v>
      </c>
      <c r="M49" s="97">
        <v>64.290000000000006</v>
      </c>
      <c r="N49" s="97"/>
      <c r="O49" s="97">
        <v>0.21</v>
      </c>
      <c r="P49" s="97">
        <v>36.43</v>
      </c>
      <c r="Q49" s="97">
        <v>24.64</v>
      </c>
      <c r="R49" s="97">
        <v>13.93</v>
      </c>
      <c r="S49" s="97">
        <v>0.32</v>
      </c>
    </row>
    <row r="50" spans="1:19" ht="15" customHeight="1" x14ac:dyDescent="0.2">
      <c r="A50" s="10" t="s">
        <v>75</v>
      </c>
      <c r="B50" s="88">
        <v>99</v>
      </c>
      <c r="C50" s="9">
        <v>250</v>
      </c>
      <c r="D50" s="90">
        <f t="shared" ref="D50" si="8">B50*C50/1000</f>
        <v>24.75</v>
      </c>
      <c r="E50" s="6"/>
      <c r="F50" s="90">
        <v>88.9</v>
      </c>
      <c r="G50" s="22">
        <f t="shared" ref="G50" si="9">C50*F50/1000</f>
        <v>22.225000000000001</v>
      </c>
      <c r="H50" s="90"/>
      <c r="I50" s="8"/>
      <c r="J50" s="90"/>
      <c r="K50" s="8"/>
      <c r="L50" s="8"/>
      <c r="M50" s="8"/>
      <c r="N50" s="8"/>
      <c r="O50" s="8"/>
      <c r="P50" s="8"/>
      <c r="Q50" s="8"/>
      <c r="R50" s="8"/>
      <c r="S50" s="8"/>
    </row>
    <row r="51" spans="1:19" ht="15" customHeight="1" x14ac:dyDescent="0.2">
      <c r="A51" s="163"/>
      <c r="B51" s="164"/>
      <c r="C51" s="179"/>
      <c r="D51" s="166"/>
      <c r="E51" s="167"/>
      <c r="F51" s="167"/>
      <c r="G51" s="167"/>
      <c r="H51" s="23">
        <f t="shared" ref="H51:S51" si="10">SUM(H49:H50)</f>
        <v>0.9</v>
      </c>
      <c r="I51" s="23">
        <f t="shared" si="10"/>
        <v>0.2</v>
      </c>
      <c r="J51" s="23">
        <f t="shared" si="10"/>
        <v>17.36</v>
      </c>
      <c r="K51" s="23">
        <f t="shared" si="10"/>
        <v>135</v>
      </c>
      <c r="L51" s="23">
        <f t="shared" si="10"/>
        <v>0.04</v>
      </c>
      <c r="M51" s="23">
        <f t="shared" si="10"/>
        <v>64.290000000000006</v>
      </c>
      <c r="N51" s="23">
        <f t="shared" si="10"/>
        <v>0</v>
      </c>
      <c r="O51" s="23">
        <f t="shared" si="10"/>
        <v>0.21</v>
      </c>
      <c r="P51" s="23">
        <f t="shared" si="10"/>
        <v>36.43</v>
      </c>
      <c r="Q51" s="23">
        <f t="shared" si="10"/>
        <v>24.64</v>
      </c>
      <c r="R51" s="23">
        <f t="shared" si="10"/>
        <v>13.93</v>
      </c>
      <c r="S51" s="23">
        <f t="shared" si="10"/>
        <v>0.32</v>
      </c>
    </row>
    <row r="52" spans="1:19" x14ac:dyDescent="0.2">
      <c r="A52" s="58"/>
      <c r="B52" s="58"/>
      <c r="C52" s="58"/>
      <c r="D52" s="58"/>
      <c r="E52" s="58"/>
      <c r="F52" s="255" t="s">
        <v>47</v>
      </c>
      <c r="G52" s="50">
        <f>E54*E55</f>
        <v>18215.018910000003</v>
      </c>
      <c r="H52" s="155">
        <f t="shared" ref="H52:S52" si="11">H22+H48+H51</f>
        <v>57.91</v>
      </c>
      <c r="I52" s="155">
        <f t="shared" si="11"/>
        <v>32.93</v>
      </c>
      <c r="J52" s="155">
        <f t="shared" si="11"/>
        <v>223.07</v>
      </c>
      <c r="K52" s="155">
        <f t="shared" si="11"/>
        <v>1638.9699999999998</v>
      </c>
      <c r="L52" s="155">
        <f t="shared" si="11"/>
        <v>20.409999999999997</v>
      </c>
      <c r="M52" s="155">
        <f t="shared" si="11"/>
        <v>79.92</v>
      </c>
      <c r="N52" s="155">
        <f t="shared" si="11"/>
        <v>120.67</v>
      </c>
      <c r="O52" s="155">
        <f t="shared" si="11"/>
        <v>54.98</v>
      </c>
      <c r="P52" s="155">
        <f t="shared" si="11"/>
        <v>634.19999999999993</v>
      </c>
      <c r="Q52" s="155">
        <f t="shared" si="11"/>
        <v>1119.28</v>
      </c>
      <c r="R52" s="155">
        <f t="shared" si="11"/>
        <v>189.85000000000002</v>
      </c>
      <c r="S52" s="155">
        <f t="shared" si="11"/>
        <v>9.9699999999999989</v>
      </c>
    </row>
    <row r="54" spans="1:19" x14ac:dyDescent="0.2">
      <c r="A54" s="2" t="s">
        <v>48</v>
      </c>
      <c r="E54" s="177">
        <v>99</v>
      </c>
      <c r="F54" s="2" t="s">
        <v>49</v>
      </c>
    </row>
    <row r="55" spans="1:19" x14ac:dyDescent="0.2">
      <c r="A55" s="2" t="s">
        <v>50</v>
      </c>
      <c r="E55" s="176">
        <f>G9+G18+G20+G49+G24+G35+G44+G46</f>
        <v>183.99009000000001</v>
      </c>
      <c r="F55" s="2" t="s">
        <v>51</v>
      </c>
    </row>
    <row r="57" spans="1:19" ht="15" customHeight="1" x14ac:dyDescent="0.2">
      <c r="A57" s="2" t="s">
        <v>271</v>
      </c>
      <c r="B57" s="3" t="s">
        <v>272</v>
      </c>
      <c r="E57" s="2" t="s">
        <v>52</v>
      </c>
      <c r="H57" s="3"/>
      <c r="I57" s="2" t="s">
        <v>53</v>
      </c>
    </row>
    <row r="75" spans="5:5" x14ac:dyDescent="0.2">
      <c r="E75" s="3" t="s">
        <v>262</v>
      </c>
    </row>
  </sheetData>
  <mergeCells count="6">
    <mergeCell ref="H5:K5"/>
    <mergeCell ref="A1:B1"/>
    <mergeCell ref="A2:B2"/>
    <mergeCell ref="A3:B3"/>
    <mergeCell ref="A4:B4"/>
    <mergeCell ref="C4:G5"/>
  </mergeCells>
  <pageMargins left="0.78740157480314965" right="0.39370078740157483" top="0.39370078740157483" bottom="0.39370078740157483" header="0.31496062992125984" footer="0.31496062992125984"/>
  <pageSetup paperSize="9" scale="46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9"/>
  <sheetViews>
    <sheetView view="pageBreakPreview" topLeftCell="A30" zoomScale="86" zoomScaleNormal="110" zoomScaleSheetLayoutView="86" workbookViewId="0">
      <selection activeCell="F67" sqref="F67"/>
    </sheetView>
  </sheetViews>
  <sheetFormatPr defaultColWidth="8.85546875" defaultRowHeight="12.75" x14ac:dyDescent="0.2"/>
  <cols>
    <col min="1" max="1" width="19.140625" style="2" bestFit="1" customWidth="1"/>
    <col min="2" max="2" width="7.5703125" style="2" customWidth="1"/>
    <col min="3" max="6" width="9.7109375" style="2" customWidth="1"/>
    <col min="7" max="7" width="12.5703125" style="2" customWidth="1"/>
    <col min="8" max="11" width="9.7109375" style="2" customWidth="1"/>
    <col min="12" max="15" width="8.85546875" style="2"/>
    <col min="16" max="16" width="12" style="2" customWidth="1"/>
    <col min="17" max="17" width="11.28515625" style="2" customWidth="1"/>
    <col min="18" max="18" width="8.140625" style="2" customWidth="1"/>
    <col min="19" max="19" width="8.28515625" style="2" customWidth="1"/>
    <col min="20" max="16384" width="8.85546875" style="2"/>
  </cols>
  <sheetData>
    <row r="1" spans="1:19" x14ac:dyDescent="0.2">
      <c r="A1" s="276" t="s">
        <v>147</v>
      </c>
      <c r="B1" s="276"/>
    </row>
    <row r="2" spans="1:19" x14ac:dyDescent="0.2">
      <c r="A2" s="271" t="s">
        <v>14</v>
      </c>
      <c r="B2" s="271"/>
    </row>
    <row r="3" spans="1:19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19.5" x14ac:dyDescent="0.25">
      <c r="C5" s="272"/>
      <c r="D5" s="272"/>
      <c r="E5" s="272"/>
      <c r="F5" s="272"/>
      <c r="G5" s="272"/>
      <c r="H5" s="269" t="s">
        <v>83</v>
      </c>
      <c r="I5" s="269"/>
      <c r="J5" s="269"/>
      <c r="K5" s="269"/>
    </row>
    <row r="6" spans="1:19" x14ac:dyDescent="0.2">
      <c r="E6" s="2" t="s">
        <v>188</v>
      </c>
    </row>
    <row r="7" spans="1:19" s="1" customFormat="1" ht="54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s="138" customFormat="1" ht="15" customHeight="1" x14ac:dyDescent="0.25">
      <c r="A8" s="145" t="s">
        <v>11</v>
      </c>
      <c r="B8" s="135">
        <v>138</v>
      </c>
      <c r="C8" s="141"/>
      <c r="D8" s="141"/>
      <c r="E8" s="141"/>
      <c r="F8" s="141"/>
      <c r="G8" s="141"/>
      <c r="H8" s="141"/>
      <c r="I8" s="141"/>
      <c r="J8" s="141"/>
      <c r="K8" s="142"/>
      <c r="L8" s="142"/>
      <c r="M8" s="142"/>
      <c r="N8" s="142"/>
      <c r="O8" s="142"/>
      <c r="P8" s="142"/>
      <c r="Q8" s="142"/>
      <c r="R8" s="142"/>
      <c r="S8" s="142"/>
    </row>
    <row r="9" spans="1:19" s="105" customFormat="1" ht="36.75" customHeight="1" x14ac:dyDescent="0.25">
      <c r="A9" s="92" t="s">
        <v>184</v>
      </c>
      <c r="B9" s="100">
        <v>138</v>
      </c>
      <c r="C9" s="201"/>
      <c r="D9" s="96"/>
      <c r="E9" s="103" t="s">
        <v>163</v>
      </c>
      <c r="F9" s="96"/>
      <c r="G9" s="104">
        <f>G10+G11+G12+G13+G14</f>
        <v>12.878200000000001</v>
      </c>
      <c r="H9" s="95">
        <v>5.0999999999999996</v>
      </c>
      <c r="I9" s="104">
        <v>10.72</v>
      </c>
      <c r="J9" s="95">
        <v>25.91</v>
      </c>
      <c r="K9" s="104">
        <v>251</v>
      </c>
      <c r="L9" s="103">
        <v>0.4</v>
      </c>
      <c r="M9" s="103">
        <v>1.9</v>
      </c>
      <c r="N9" s="103">
        <v>71.599999999999994</v>
      </c>
      <c r="O9" s="103">
        <v>0.4</v>
      </c>
      <c r="P9" s="103">
        <v>92.3</v>
      </c>
      <c r="Q9" s="103">
        <v>128</v>
      </c>
      <c r="R9" s="103">
        <v>26.7</v>
      </c>
      <c r="S9" s="103">
        <v>1.3</v>
      </c>
    </row>
    <row r="10" spans="1:19" ht="15" customHeight="1" x14ac:dyDescent="0.2">
      <c r="A10" s="149" t="s">
        <v>59</v>
      </c>
      <c r="B10" s="100">
        <v>138</v>
      </c>
      <c r="C10" s="202">
        <v>100</v>
      </c>
      <c r="D10" s="55">
        <f>B10*C10/1000</f>
        <v>13.8</v>
      </c>
      <c r="E10" s="7"/>
      <c r="F10" s="55">
        <v>60.97</v>
      </c>
      <c r="G10" s="22">
        <f>C10*F10/1000</f>
        <v>6.0970000000000004</v>
      </c>
      <c r="H10" s="55"/>
      <c r="I10" s="22"/>
      <c r="J10" s="55"/>
      <c r="K10" s="22"/>
      <c r="L10" s="22"/>
      <c r="M10" s="22"/>
      <c r="N10" s="22"/>
      <c r="O10" s="22"/>
      <c r="P10" s="22"/>
      <c r="Q10" s="22"/>
      <c r="R10" s="22"/>
      <c r="S10" s="22"/>
    </row>
    <row r="11" spans="1:19" s="36" customFormat="1" ht="15" customHeight="1" x14ac:dyDescent="0.2">
      <c r="A11" s="149" t="s">
        <v>41</v>
      </c>
      <c r="B11" s="100">
        <v>138</v>
      </c>
      <c r="C11" s="202">
        <v>10</v>
      </c>
      <c r="D11" s="55">
        <f t="shared" ref="D11:D56" si="0">B11*C11/1000</f>
        <v>1.38</v>
      </c>
      <c r="E11" s="7"/>
      <c r="F11" s="55">
        <v>450</v>
      </c>
      <c r="G11" s="22">
        <f t="shared" ref="G11:G22" si="1">C11*F11/1000</f>
        <v>4.5</v>
      </c>
      <c r="H11" s="55"/>
      <c r="I11" s="22"/>
      <c r="J11" s="55"/>
      <c r="K11" s="22"/>
      <c r="L11" s="22"/>
      <c r="M11" s="22"/>
      <c r="N11" s="22"/>
      <c r="O11" s="22"/>
      <c r="P11" s="22"/>
      <c r="Q11" s="22"/>
      <c r="R11" s="22"/>
      <c r="S11" s="22"/>
    </row>
    <row r="12" spans="1:19" ht="15" customHeight="1" x14ac:dyDescent="0.2">
      <c r="A12" s="149" t="s">
        <v>22</v>
      </c>
      <c r="B12" s="100">
        <v>138</v>
      </c>
      <c r="C12" s="202">
        <v>6</v>
      </c>
      <c r="D12" s="55">
        <f t="shared" si="0"/>
        <v>0.82799999999999996</v>
      </c>
      <c r="E12" s="7"/>
      <c r="F12" s="55">
        <v>50</v>
      </c>
      <c r="G12" s="22">
        <f t="shared" si="1"/>
        <v>0.3</v>
      </c>
      <c r="H12" s="55"/>
      <c r="I12" s="22"/>
      <c r="J12" s="55"/>
      <c r="K12" s="22"/>
      <c r="L12" s="22"/>
      <c r="M12" s="22"/>
      <c r="N12" s="22"/>
      <c r="O12" s="22"/>
      <c r="P12" s="22"/>
      <c r="Q12" s="22"/>
      <c r="R12" s="22"/>
      <c r="S12" s="22"/>
    </row>
    <row r="13" spans="1:19" ht="15" customHeight="1" x14ac:dyDescent="0.2">
      <c r="A13" s="149" t="s">
        <v>35</v>
      </c>
      <c r="B13" s="100">
        <v>138</v>
      </c>
      <c r="C13" s="202">
        <v>44</v>
      </c>
      <c r="D13" s="55">
        <f t="shared" si="0"/>
        <v>6.0720000000000001</v>
      </c>
      <c r="E13" s="7"/>
      <c r="F13" s="55">
        <v>44.3</v>
      </c>
      <c r="G13" s="22">
        <f t="shared" si="1"/>
        <v>1.9491999999999998</v>
      </c>
      <c r="H13" s="55"/>
      <c r="I13" s="22"/>
      <c r="J13" s="55"/>
      <c r="K13" s="22"/>
      <c r="L13" s="22"/>
      <c r="M13" s="22"/>
      <c r="N13" s="22"/>
      <c r="O13" s="22"/>
      <c r="P13" s="22"/>
      <c r="Q13" s="22"/>
      <c r="R13" s="22"/>
      <c r="S13" s="22"/>
    </row>
    <row r="14" spans="1:19" s="36" customFormat="1" ht="15" customHeight="1" x14ac:dyDescent="0.2">
      <c r="A14" s="87" t="s">
        <v>19</v>
      </c>
      <c r="B14" s="100">
        <v>138</v>
      </c>
      <c r="C14" s="200">
        <v>2</v>
      </c>
      <c r="D14" s="90">
        <f t="shared" si="0"/>
        <v>0.27600000000000002</v>
      </c>
      <c r="E14" s="6"/>
      <c r="F14" s="90">
        <v>16</v>
      </c>
      <c r="G14" s="22">
        <f t="shared" si="1"/>
        <v>3.2000000000000001E-2</v>
      </c>
      <c r="H14" s="90"/>
      <c r="I14" s="8"/>
      <c r="J14" s="90"/>
      <c r="K14" s="8"/>
      <c r="L14" s="8"/>
      <c r="M14" s="8"/>
      <c r="N14" s="8"/>
      <c r="O14" s="8"/>
      <c r="P14" s="8"/>
      <c r="Q14" s="8"/>
      <c r="R14" s="8"/>
      <c r="S14" s="8"/>
    </row>
    <row r="15" spans="1:19" s="36" customFormat="1" ht="15" customHeight="1" x14ac:dyDescent="0.2">
      <c r="A15" s="33" t="s">
        <v>156</v>
      </c>
      <c r="B15" s="100">
        <v>138</v>
      </c>
      <c r="C15" s="35"/>
      <c r="D15" s="35"/>
      <c r="E15" s="35">
        <v>20</v>
      </c>
      <c r="F15" s="83"/>
      <c r="G15" s="83">
        <f>G16</f>
        <v>12.77716</v>
      </c>
      <c r="H15" s="83">
        <v>5.2</v>
      </c>
      <c r="I15" s="83">
        <v>5.3</v>
      </c>
      <c r="J15" s="83">
        <v>0.7</v>
      </c>
      <c r="K15" s="83">
        <v>68.7</v>
      </c>
      <c r="L15" s="83">
        <v>0.01</v>
      </c>
      <c r="M15" s="83">
        <v>0.14000000000000001</v>
      </c>
      <c r="N15" s="83">
        <v>52</v>
      </c>
      <c r="O15" s="83">
        <v>0.1</v>
      </c>
      <c r="P15" s="83">
        <v>176</v>
      </c>
      <c r="Q15" s="83">
        <v>100</v>
      </c>
      <c r="R15" s="83">
        <v>7</v>
      </c>
      <c r="S15" s="83">
        <v>0.2</v>
      </c>
    </row>
    <row r="16" spans="1:19" s="36" customFormat="1" ht="15" customHeight="1" x14ac:dyDescent="0.2">
      <c r="A16" s="10" t="s">
        <v>156</v>
      </c>
      <c r="B16" s="100">
        <v>138</v>
      </c>
      <c r="C16" s="9">
        <v>22</v>
      </c>
      <c r="D16" s="8">
        <f>B16*C16/1000</f>
        <v>3.036</v>
      </c>
      <c r="E16" s="6"/>
      <c r="F16" s="8">
        <v>580.78</v>
      </c>
      <c r="G16" s="8">
        <f>C16*F16/1000</f>
        <v>12.77716</v>
      </c>
      <c r="H16" s="184"/>
      <c r="I16" s="184"/>
      <c r="J16" s="184"/>
      <c r="K16" s="184"/>
      <c r="L16" s="184"/>
      <c r="M16" s="184"/>
      <c r="N16" s="184"/>
      <c r="O16" s="184"/>
      <c r="P16" s="184"/>
      <c r="Q16" s="184"/>
      <c r="R16" s="184"/>
      <c r="S16" s="184"/>
    </row>
    <row r="17" spans="1:19" s="105" customFormat="1" ht="15.6" customHeight="1" x14ac:dyDescent="0.2">
      <c r="A17" s="92" t="s">
        <v>70</v>
      </c>
      <c r="B17" s="100">
        <v>138</v>
      </c>
      <c r="C17" s="204"/>
      <c r="D17" s="95">
        <f t="shared" si="0"/>
        <v>0</v>
      </c>
      <c r="E17" s="103">
        <v>200</v>
      </c>
      <c r="F17" s="95"/>
      <c r="G17" s="83">
        <f>G18+G19+G20</f>
        <v>7.5173200000000007</v>
      </c>
      <c r="H17" s="95">
        <v>4.08</v>
      </c>
      <c r="I17" s="104">
        <v>3.55</v>
      </c>
      <c r="J17" s="95">
        <v>17.579999999999998</v>
      </c>
      <c r="K17" s="104">
        <v>119</v>
      </c>
      <c r="L17" s="104">
        <v>0.02</v>
      </c>
      <c r="M17" s="104">
        <v>1.33</v>
      </c>
      <c r="N17" s="104"/>
      <c r="O17" s="104"/>
      <c r="P17" s="104">
        <v>133.33000000000001</v>
      </c>
      <c r="Q17" s="104">
        <v>111.11</v>
      </c>
      <c r="R17" s="104">
        <v>25.56</v>
      </c>
      <c r="S17" s="104">
        <v>2</v>
      </c>
    </row>
    <row r="18" spans="1:19" ht="15" customHeight="1" x14ac:dyDescent="0.2">
      <c r="A18" s="149" t="s">
        <v>111</v>
      </c>
      <c r="B18" s="100">
        <v>138</v>
      </c>
      <c r="C18" s="202">
        <v>4</v>
      </c>
      <c r="D18" s="55">
        <f t="shared" si="0"/>
        <v>0.55200000000000005</v>
      </c>
      <c r="E18" s="7"/>
      <c r="F18" s="55">
        <v>105.08</v>
      </c>
      <c r="G18" s="22">
        <f t="shared" si="1"/>
        <v>0.42031999999999997</v>
      </c>
      <c r="H18" s="55"/>
      <c r="I18" s="22"/>
      <c r="J18" s="55"/>
      <c r="K18" s="22"/>
      <c r="L18" s="22"/>
      <c r="M18" s="22"/>
      <c r="N18" s="22"/>
      <c r="O18" s="22"/>
      <c r="P18" s="22"/>
      <c r="Q18" s="22"/>
      <c r="R18" s="22"/>
      <c r="S18" s="22"/>
    </row>
    <row r="19" spans="1:19" s="105" customFormat="1" ht="15" customHeight="1" x14ac:dyDescent="0.2">
      <c r="A19" s="149" t="s">
        <v>59</v>
      </c>
      <c r="B19" s="100">
        <v>138</v>
      </c>
      <c r="C19" s="202">
        <v>100</v>
      </c>
      <c r="D19" s="55">
        <f t="shared" si="0"/>
        <v>13.8</v>
      </c>
      <c r="E19" s="7"/>
      <c r="F19" s="55">
        <v>60.97</v>
      </c>
      <c r="G19" s="22">
        <f t="shared" si="1"/>
        <v>6.0970000000000004</v>
      </c>
      <c r="H19" s="55"/>
      <c r="I19" s="22"/>
      <c r="J19" s="55"/>
      <c r="K19" s="22"/>
      <c r="L19" s="22"/>
      <c r="M19" s="22"/>
      <c r="N19" s="22"/>
      <c r="O19" s="22"/>
      <c r="P19" s="22"/>
      <c r="Q19" s="22"/>
      <c r="R19" s="22"/>
      <c r="S19" s="22"/>
    </row>
    <row r="20" spans="1:19" ht="15" customHeight="1" x14ac:dyDescent="0.2">
      <c r="A20" s="87" t="s">
        <v>22</v>
      </c>
      <c r="B20" s="100">
        <v>138</v>
      </c>
      <c r="C20" s="200">
        <v>20</v>
      </c>
      <c r="D20" s="90">
        <f t="shared" si="0"/>
        <v>2.76</v>
      </c>
      <c r="E20" s="6"/>
      <c r="F20" s="90">
        <v>50</v>
      </c>
      <c r="G20" s="8">
        <f t="shared" si="1"/>
        <v>1</v>
      </c>
      <c r="H20" s="90"/>
      <c r="I20" s="8"/>
      <c r="J20" s="90"/>
      <c r="K20" s="8"/>
      <c r="L20" s="8"/>
      <c r="M20" s="8"/>
      <c r="N20" s="8"/>
      <c r="O20" s="8"/>
      <c r="P20" s="8"/>
      <c r="Q20" s="8"/>
      <c r="R20" s="8"/>
      <c r="S20" s="8"/>
    </row>
    <row r="21" spans="1:19" s="105" customFormat="1" ht="15" customHeight="1" x14ac:dyDescent="0.2">
      <c r="A21" s="99" t="s">
        <v>149</v>
      </c>
      <c r="B21" s="100">
        <v>138</v>
      </c>
      <c r="C21" s="110"/>
      <c r="D21" s="95">
        <f t="shared" si="0"/>
        <v>0</v>
      </c>
      <c r="E21" s="103">
        <v>150</v>
      </c>
      <c r="F21" s="95"/>
      <c r="G21" s="83">
        <f>G22</f>
        <v>6.15</v>
      </c>
      <c r="H21" s="103">
        <v>12.18</v>
      </c>
      <c r="I21" s="103">
        <v>3.17</v>
      </c>
      <c r="J21" s="103">
        <v>28.5</v>
      </c>
      <c r="K21" s="104">
        <v>363</v>
      </c>
      <c r="L21" s="104">
        <v>0.05</v>
      </c>
      <c r="M21" s="104"/>
      <c r="N21" s="104"/>
      <c r="O21" s="104">
        <v>0.65</v>
      </c>
      <c r="P21" s="104">
        <v>11.5</v>
      </c>
      <c r="Q21" s="104">
        <v>43.5</v>
      </c>
      <c r="R21" s="104">
        <v>16.5</v>
      </c>
      <c r="S21" s="104">
        <v>0.55000000000000004</v>
      </c>
    </row>
    <row r="22" spans="1:19" ht="15" customHeight="1" x14ac:dyDescent="0.2">
      <c r="A22" s="10" t="s">
        <v>149</v>
      </c>
      <c r="B22" s="100">
        <v>138</v>
      </c>
      <c r="C22" s="9">
        <v>150</v>
      </c>
      <c r="D22" s="90">
        <f t="shared" si="0"/>
        <v>20.7</v>
      </c>
      <c r="E22" s="6"/>
      <c r="F22" s="90">
        <v>41</v>
      </c>
      <c r="G22" s="8">
        <f t="shared" si="1"/>
        <v>6.15</v>
      </c>
      <c r="H22" s="90"/>
      <c r="I22" s="8"/>
      <c r="J22" s="90"/>
      <c r="K22" s="8"/>
      <c r="L22" s="8"/>
      <c r="M22" s="8"/>
      <c r="N22" s="8"/>
      <c r="O22" s="8"/>
      <c r="P22" s="8"/>
      <c r="Q22" s="8"/>
      <c r="R22" s="8"/>
      <c r="S22" s="8"/>
    </row>
    <row r="23" spans="1:19" s="105" customFormat="1" ht="20.25" customHeight="1" x14ac:dyDescent="0.2">
      <c r="A23" s="163"/>
      <c r="B23" s="164">
        <v>82</v>
      </c>
      <c r="C23" s="179"/>
      <c r="D23" s="166"/>
      <c r="E23" s="167"/>
      <c r="F23" s="188"/>
      <c r="G23" s="167"/>
      <c r="H23" s="23">
        <f>SUM(H9:H22)</f>
        <v>26.560000000000002</v>
      </c>
      <c r="I23" s="23">
        <f>SUM(I9:I22)</f>
        <v>22.740000000000002</v>
      </c>
      <c r="J23" s="23">
        <f>SUM(J9:J22)</f>
        <v>72.69</v>
      </c>
      <c r="K23" s="23">
        <f>SUM(K9:K22)</f>
        <v>801.7</v>
      </c>
      <c r="L23" s="23">
        <f t="shared" ref="L23:S23" si="2">SUM(L9:L22)</f>
        <v>0.48000000000000004</v>
      </c>
      <c r="M23" s="23">
        <f t="shared" si="2"/>
        <v>3.37</v>
      </c>
      <c r="N23" s="23">
        <f t="shared" si="2"/>
        <v>123.6</v>
      </c>
      <c r="O23" s="23">
        <f t="shared" si="2"/>
        <v>1.1499999999999999</v>
      </c>
      <c r="P23" s="23">
        <f t="shared" si="2"/>
        <v>413.13</v>
      </c>
      <c r="Q23" s="23">
        <f t="shared" si="2"/>
        <v>382.61</v>
      </c>
      <c r="R23" s="23">
        <f t="shared" si="2"/>
        <v>75.760000000000005</v>
      </c>
      <c r="S23" s="23">
        <f t="shared" si="2"/>
        <v>4.05</v>
      </c>
    </row>
    <row r="24" spans="1:19" ht="22.5" customHeight="1" x14ac:dyDescent="0.2">
      <c r="A24" s="134" t="s">
        <v>12</v>
      </c>
      <c r="B24" s="135">
        <f>B8</f>
        <v>138</v>
      </c>
      <c r="C24" s="136"/>
      <c r="D24" s="158"/>
      <c r="E24" s="136"/>
      <c r="F24" s="158"/>
      <c r="G24" s="136"/>
      <c r="H24" s="136"/>
      <c r="I24" s="136"/>
      <c r="J24" s="136"/>
      <c r="K24" s="137"/>
      <c r="L24" s="137"/>
      <c r="M24" s="137"/>
      <c r="N24" s="137"/>
      <c r="O24" s="137"/>
      <c r="P24" s="137"/>
      <c r="Q24" s="137"/>
      <c r="R24" s="137"/>
      <c r="S24" s="137"/>
    </row>
    <row r="25" spans="1:19" ht="34.5" customHeight="1" x14ac:dyDescent="0.2">
      <c r="A25" s="92" t="s">
        <v>167</v>
      </c>
      <c r="B25" s="100">
        <v>138</v>
      </c>
      <c r="C25" s="204"/>
      <c r="D25" s="95"/>
      <c r="E25" s="103">
        <v>75</v>
      </c>
      <c r="F25" s="95"/>
      <c r="G25" s="104">
        <f>SUM(G26:G32)</f>
        <v>3.7035000000000005</v>
      </c>
      <c r="H25" s="95">
        <v>1</v>
      </c>
      <c r="I25" s="104">
        <v>2</v>
      </c>
      <c r="J25" s="95">
        <v>6.1</v>
      </c>
      <c r="K25" s="104">
        <v>46.4</v>
      </c>
      <c r="L25" s="104">
        <v>0.02</v>
      </c>
      <c r="M25" s="104">
        <v>24.43</v>
      </c>
      <c r="N25" s="104"/>
      <c r="O25" s="104">
        <v>2.31</v>
      </c>
      <c r="P25" s="104">
        <v>43</v>
      </c>
      <c r="Q25" s="104">
        <v>28.32</v>
      </c>
      <c r="R25" s="104">
        <v>16</v>
      </c>
      <c r="S25" s="104">
        <v>0.52</v>
      </c>
    </row>
    <row r="26" spans="1:19" ht="15" customHeight="1" x14ac:dyDescent="0.2">
      <c r="A26" s="149" t="s">
        <v>92</v>
      </c>
      <c r="B26" s="100">
        <v>138</v>
      </c>
      <c r="C26" s="202">
        <v>42</v>
      </c>
      <c r="D26" s="55">
        <f t="shared" ref="D26:D32" si="3">B26*C26/1000</f>
        <v>5.7960000000000003</v>
      </c>
      <c r="E26" s="7"/>
      <c r="F26" s="55">
        <v>18.3</v>
      </c>
      <c r="G26" s="22">
        <f>C26*F26/1000</f>
        <v>0.76860000000000006</v>
      </c>
      <c r="H26" s="54"/>
      <c r="I26" s="7"/>
      <c r="J26" s="54"/>
      <c r="K26" s="7"/>
      <c r="L26" s="7"/>
      <c r="M26" s="7"/>
      <c r="N26" s="7"/>
      <c r="O26" s="7"/>
      <c r="P26" s="7"/>
      <c r="Q26" s="7"/>
      <c r="R26" s="7"/>
      <c r="S26" s="7"/>
    </row>
    <row r="27" spans="1:19" ht="15" customHeight="1" x14ac:dyDescent="0.2">
      <c r="A27" s="149" t="s">
        <v>28</v>
      </c>
      <c r="B27" s="100">
        <v>138</v>
      </c>
      <c r="C27" s="202">
        <v>14</v>
      </c>
      <c r="D27" s="55">
        <f t="shared" si="3"/>
        <v>1.9319999999999999</v>
      </c>
      <c r="E27" s="7"/>
      <c r="F27" s="55">
        <v>22.4</v>
      </c>
      <c r="G27" s="22">
        <f t="shared" ref="G27:G32" si="4">C27*F27/1000</f>
        <v>0.31359999999999999</v>
      </c>
      <c r="H27" s="54"/>
      <c r="I27" s="7"/>
      <c r="J27" s="54"/>
      <c r="K27" s="7"/>
      <c r="L27" s="7"/>
      <c r="M27" s="7"/>
      <c r="N27" s="7"/>
      <c r="O27" s="7"/>
      <c r="P27" s="7"/>
      <c r="Q27" s="7"/>
      <c r="R27" s="7"/>
      <c r="S27" s="7"/>
    </row>
    <row r="28" spans="1:19" ht="15" customHeight="1" x14ac:dyDescent="0.2">
      <c r="A28" s="149" t="s">
        <v>99</v>
      </c>
      <c r="B28" s="100">
        <v>138</v>
      </c>
      <c r="C28" s="202">
        <v>27</v>
      </c>
      <c r="D28" s="55">
        <f t="shared" si="3"/>
        <v>3.726</v>
      </c>
      <c r="E28" s="7"/>
      <c r="F28" s="55">
        <v>67.900000000000006</v>
      </c>
      <c r="G28" s="22">
        <f t="shared" si="4"/>
        <v>1.8333000000000002</v>
      </c>
      <c r="H28" s="54"/>
      <c r="I28" s="7"/>
      <c r="J28" s="54"/>
      <c r="K28" s="7"/>
      <c r="L28" s="7"/>
      <c r="M28" s="7"/>
      <c r="N28" s="7"/>
      <c r="O28" s="7"/>
      <c r="P28" s="7"/>
      <c r="Q28" s="7"/>
      <c r="R28" s="7"/>
      <c r="S28" s="7"/>
    </row>
    <row r="29" spans="1:19" ht="15" customHeight="1" x14ac:dyDescent="0.2">
      <c r="A29" s="149" t="s">
        <v>22</v>
      </c>
      <c r="B29" s="100">
        <v>138</v>
      </c>
      <c r="C29" s="202">
        <v>4</v>
      </c>
      <c r="D29" s="55">
        <f t="shared" si="3"/>
        <v>0.55200000000000005</v>
      </c>
      <c r="E29" s="7"/>
      <c r="F29" s="55">
        <v>50</v>
      </c>
      <c r="G29" s="22">
        <f t="shared" si="4"/>
        <v>0.2</v>
      </c>
      <c r="H29" s="54"/>
      <c r="I29" s="7"/>
      <c r="J29" s="54"/>
      <c r="K29" s="7"/>
      <c r="L29" s="7"/>
      <c r="M29" s="7"/>
      <c r="N29" s="7"/>
      <c r="O29" s="7"/>
      <c r="P29" s="7"/>
      <c r="Q29" s="7"/>
      <c r="R29" s="7"/>
      <c r="S29" s="7"/>
    </row>
    <row r="30" spans="1:19" ht="15" customHeight="1" x14ac:dyDescent="0.2">
      <c r="A30" s="149" t="s">
        <v>36</v>
      </c>
      <c r="B30" s="100">
        <v>138</v>
      </c>
      <c r="C30" s="202">
        <v>5</v>
      </c>
      <c r="D30" s="55">
        <f t="shared" si="3"/>
        <v>0.69</v>
      </c>
      <c r="E30" s="7"/>
      <c r="F30" s="55">
        <v>24</v>
      </c>
      <c r="G30" s="22">
        <f t="shared" si="4"/>
        <v>0.12</v>
      </c>
      <c r="H30" s="54"/>
      <c r="I30" s="7"/>
      <c r="J30" s="54"/>
      <c r="K30" s="7"/>
      <c r="L30" s="7"/>
      <c r="M30" s="7"/>
      <c r="N30" s="7"/>
      <c r="O30" s="7"/>
      <c r="P30" s="7"/>
      <c r="Q30" s="7"/>
      <c r="R30" s="7"/>
      <c r="S30" s="7"/>
    </row>
    <row r="31" spans="1:19" ht="15" customHeight="1" x14ac:dyDescent="0.2">
      <c r="A31" s="149" t="s">
        <v>25</v>
      </c>
      <c r="B31" s="100">
        <v>138</v>
      </c>
      <c r="C31" s="202">
        <v>4</v>
      </c>
      <c r="D31" s="55">
        <f t="shared" si="3"/>
        <v>0.55200000000000005</v>
      </c>
      <c r="E31" s="7"/>
      <c r="F31" s="55">
        <v>117</v>
      </c>
      <c r="G31" s="22">
        <f t="shared" si="4"/>
        <v>0.46800000000000003</v>
      </c>
      <c r="H31" s="54"/>
      <c r="I31" s="7"/>
      <c r="J31" s="54"/>
      <c r="K31" s="7"/>
      <c r="L31" s="7"/>
      <c r="M31" s="7"/>
      <c r="N31" s="7"/>
      <c r="O31" s="7"/>
      <c r="P31" s="7"/>
      <c r="Q31" s="7"/>
      <c r="R31" s="7"/>
      <c r="S31" s="7"/>
    </row>
    <row r="32" spans="1:19" ht="15" customHeight="1" x14ac:dyDescent="0.2">
      <c r="A32" s="87" t="s">
        <v>168</v>
      </c>
      <c r="B32" s="100">
        <v>138</v>
      </c>
      <c r="C32" s="200">
        <v>1.2</v>
      </c>
      <c r="D32" s="90">
        <f t="shared" si="3"/>
        <v>0.1656</v>
      </c>
      <c r="E32" s="6"/>
      <c r="F32" s="90"/>
      <c r="G32" s="22">
        <f t="shared" si="4"/>
        <v>0</v>
      </c>
      <c r="H32" s="54"/>
      <c r="I32" s="7"/>
      <c r="J32" s="54"/>
      <c r="K32" s="7"/>
      <c r="L32" s="7"/>
      <c r="M32" s="7"/>
      <c r="N32" s="7"/>
      <c r="O32" s="7"/>
      <c r="P32" s="7"/>
      <c r="Q32" s="7"/>
      <c r="R32" s="7"/>
      <c r="S32" s="7"/>
    </row>
    <row r="33" spans="1:19" s="105" customFormat="1" ht="72.75" customHeight="1" x14ac:dyDescent="0.25">
      <c r="A33" s="92" t="s">
        <v>115</v>
      </c>
      <c r="B33" s="100">
        <v>138</v>
      </c>
      <c r="C33" s="204"/>
      <c r="D33" s="95"/>
      <c r="E33" s="103" t="s">
        <v>63</v>
      </c>
      <c r="F33" s="95"/>
      <c r="G33" s="104">
        <f>G34+G35+G36+G37+G38+G39+G40+G41+G42</f>
        <v>10.2788</v>
      </c>
      <c r="H33" s="95">
        <v>2.69</v>
      </c>
      <c r="I33" s="104">
        <v>2.84</v>
      </c>
      <c r="J33" s="95">
        <v>2.75</v>
      </c>
      <c r="K33" s="104">
        <v>118</v>
      </c>
      <c r="L33" s="104">
        <v>0.05</v>
      </c>
      <c r="M33" s="104">
        <v>1.1399999999999999</v>
      </c>
      <c r="N33" s="104"/>
      <c r="O33" s="104">
        <v>0.39</v>
      </c>
      <c r="P33" s="104">
        <v>41.4</v>
      </c>
      <c r="Q33" s="104">
        <v>243.9</v>
      </c>
      <c r="R33" s="104">
        <v>18.899999999999999</v>
      </c>
      <c r="S33" s="104">
        <v>0.66</v>
      </c>
    </row>
    <row r="34" spans="1:19" s="126" customFormat="1" ht="15" customHeight="1" x14ac:dyDescent="0.2">
      <c r="A34" s="149" t="s">
        <v>112</v>
      </c>
      <c r="B34" s="100">
        <v>138</v>
      </c>
      <c r="C34" s="202">
        <v>13</v>
      </c>
      <c r="D34" s="55">
        <f t="shared" si="0"/>
        <v>1.794</v>
      </c>
      <c r="E34" s="7"/>
      <c r="F34" s="55">
        <v>42.5</v>
      </c>
      <c r="G34" s="22">
        <f>C34*F34/1000</f>
        <v>0.55249999999999999</v>
      </c>
      <c r="H34" s="55"/>
      <c r="I34" s="22"/>
      <c r="J34" s="55"/>
      <c r="K34" s="22"/>
      <c r="L34" s="22"/>
      <c r="M34" s="22"/>
      <c r="N34" s="22"/>
      <c r="O34" s="22"/>
      <c r="P34" s="22"/>
      <c r="Q34" s="22"/>
      <c r="R34" s="22"/>
      <c r="S34" s="22"/>
    </row>
    <row r="35" spans="1:19" s="105" customFormat="1" ht="15" customHeight="1" x14ac:dyDescent="0.2">
      <c r="A35" s="149" t="s">
        <v>27</v>
      </c>
      <c r="B35" s="100">
        <v>138</v>
      </c>
      <c r="C35" s="202">
        <v>67</v>
      </c>
      <c r="D35" s="55">
        <f t="shared" si="0"/>
        <v>9.2460000000000004</v>
      </c>
      <c r="E35" s="7"/>
      <c r="F35" s="55">
        <v>16.899999999999999</v>
      </c>
      <c r="G35" s="22">
        <f t="shared" ref="G35:G42" si="5">C35*F35/1000</f>
        <v>1.1322999999999999</v>
      </c>
      <c r="H35" s="55"/>
      <c r="I35" s="22"/>
      <c r="J35" s="55"/>
      <c r="K35" s="22"/>
      <c r="L35" s="22"/>
      <c r="M35" s="22"/>
      <c r="N35" s="22"/>
      <c r="O35" s="22"/>
      <c r="P35" s="22"/>
      <c r="Q35" s="22"/>
      <c r="R35" s="22"/>
      <c r="S35" s="22"/>
    </row>
    <row r="36" spans="1:19" ht="15" customHeight="1" x14ac:dyDescent="0.2">
      <c r="A36" s="149" t="s">
        <v>36</v>
      </c>
      <c r="B36" s="100">
        <v>138</v>
      </c>
      <c r="C36" s="202">
        <v>12</v>
      </c>
      <c r="D36" s="55">
        <f t="shared" si="0"/>
        <v>1.6559999999999999</v>
      </c>
      <c r="E36" s="7"/>
      <c r="F36" s="55">
        <v>24</v>
      </c>
      <c r="G36" s="22">
        <f t="shared" si="5"/>
        <v>0.28799999999999998</v>
      </c>
      <c r="H36" s="55"/>
      <c r="I36" s="22"/>
      <c r="J36" s="55"/>
      <c r="K36" s="22"/>
      <c r="L36" s="22"/>
      <c r="M36" s="22"/>
      <c r="N36" s="22"/>
      <c r="O36" s="22"/>
      <c r="P36" s="22"/>
      <c r="Q36" s="22"/>
      <c r="R36" s="22"/>
      <c r="S36" s="22"/>
    </row>
    <row r="37" spans="1:19" ht="15" customHeight="1" x14ac:dyDescent="0.2">
      <c r="A37" s="149" t="s">
        <v>137</v>
      </c>
      <c r="B37" s="100">
        <v>138</v>
      </c>
      <c r="C37" s="202">
        <v>46</v>
      </c>
      <c r="D37" s="55">
        <f t="shared" si="0"/>
        <v>6.3479999999999999</v>
      </c>
      <c r="E37" s="7"/>
      <c r="F37" s="55">
        <v>163</v>
      </c>
      <c r="G37" s="22">
        <f t="shared" si="5"/>
        <v>7.4980000000000002</v>
      </c>
      <c r="H37" s="55"/>
      <c r="I37" s="22"/>
      <c r="J37" s="55"/>
      <c r="K37" s="22"/>
      <c r="L37" s="22"/>
      <c r="M37" s="22"/>
      <c r="N37" s="22"/>
      <c r="O37" s="22"/>
      <c r="P37" s="22"/>
      <c r="Q37" s="22"/>
      <c r="R37" s="22"/>
      <c r="S37" s="22"/>
    </row>
    <row r="38" spans="1:19" s="36" customFormat="1" ht="15" customHeight="1" x14ac:dyDescent="0.2">
      <c r="A38" s="149" t="s">
        <v>28</v>
      </c>
      <c r="B38" s="100">
        <v>138</v>
      </c>
      <c r="C38" s="202">
        <v>13</v>
      </c>
      <c r="D38" s="55">
        <f t="shared" si="0"/>
        <v>1.794</v>
      </c>
      <c r="E38" s="7"/>
      <c r="F38" s="55">
        <v>22.4</v>
      </c>
      <c r="G38" s="22">
        <f t="shared" si="5"/>
        <v>0.29120000000000001</v>
      </c>
      <c r="H38" s="55"/>
      <c r="I38" s="22"/>
      <c r="J38" s="55"/>
      <c r="K38" s="22"/>
      <c r="L38" s="22"/>
      <c r="M38" s="22"/>
      <c r="N38" s="22"/>
      <c r="O38" s="22"/>
      <c r="P38" s="22"/>
      <c r="Q38" s="22"/>
      <c r="R38" s="22"/>
      <c r="S38" s="22"/>
    </row>
    <row r="39" spans="1:19" ht="15" customHeight="1" x14ac:dyDescent="0.2">
      <c r="A39" s="149" t="s">
        <v>107</v>
      </c>
      <c r="B39" s="100">
        <v>138</v>
      </c>
      <c r="C39" s="202">
        <v>1E-3</v>
      </c>
      <c r="D39" s="55">
        <f t="shared" si="0"/>
        <v>1.3800000000000002E-4</v>
      </c>
      <c r="E39" s="7"/>
      <c r="F39" s="55"/>
      <c r="G39" s="22">
        <f t="shared" si="5"/>
        <v>0</v>
      </c>
      <c r="H39" s="55"/>
      <c r="I39" s="22"/>
      <c r="J39" s="55"/>
      <c r="K39" s="22"/>
      <c r="L39" s="22"/>
      <c r="M39" s="22"/>
      <c r="N39" s="22"/>
      <c r="O39" s="22"/>
      <c r="P39" s="22"/>
      <c r="Q39" s="22"/>
      <c r="R39" s="22"/>
      <c r="S39" s="22"/>
    </row>
    <row r="40" spans="1:19" ht="15" customHeight="1" x14ac:dyDescent="0.2">
      <c r="A40" s="149" t="s">
        <v>76</v>
      </c>
      <c r="B40" s="100">
        <v>138</v>
      </c>
      <c r="C40" s="202">
        <v>3</v>
      </c>
      <c r="D40" s="55">
        <f t="shared" si="0"/>
        <v>0.41399999999999998</v>
      </c>
      <c r="E40" s="7"/>
      <c r="F40" s="55">
        <v>44.6</v>
      </c>
      <c r="G40" s="22">
        <f t="shared" si="5"/>
        <v>0.1338</v>
      </c>
      <c r="H40" s="55"/>
      <c r="I40" s="22"/>
      <c r="J40" s="55"/>
      <c r="K40" s="22"/>
      <c r="L40" s="22"/>
      <c r="M40" s="22"/>
      <c r="N40" s="22"/>
      <c r="O40" s="22"/>
      <c r="P40" s="22"/>
      <c r="Q40" s="22"/>
      <c r="R40" s="22"/>
      <c r="S40" s="22"/>
    </row>
    <row r="41" spans="1:19" ht="15" customHeight="1" x14ac:dyDescent="0.2">
      <c r="A41" s="149" t="s">
        <v>19</v>
      </c>
      <c r="B41" s="100">
        <v>138</v>
      </c>
      <c r="C41" s="202">
        <v>2</v>
      </c>
      <c r="D41" s="55">
        <f t="shared" si="0"/>
        <v>0.27600000000000002</v>
      </c>
      <c r="E41" s="7"/>
      <c r="F41" s="55">
        <v>16</v>
      </c>
      <c r="G41" s="22">
        <f t="shared" si="5"/>
        <v>3.2000000000000001E-2</v>
      </c>
      <c r="H41" s="55"/>
      <c r="I41" s="22"/>
      <c r="J41" s="55"/>
      <c r="K41" s="22"/>
      <c r="L41" s="22"/>
      <c r="M41" s="22"/>
      <c r="N41" s="22"/>
      <c r="O41" s="22"/>
      <c r="P41" s="22"/>
      <c r="Q41" s="22"/>
      <c r="R41" s="22"/>
      <c r="S41" s="22"/>
    </row>
    <row r="42" spans="1:19" s="36" customFormat="1" ht="15" customHeight="1" x14ac:dyDescent="0.2">
      <c r="A42" s="87" t="s">
        <v>25</v>
      </c>
      <c r="B42" s="100">
        <v>138</v>
      </c>
      <c r="C42" s="200">
        <v>3</v>
      </c>
      <c r="D42" s="90">
        <f t="shared" si="0"/>
        <v>0.41399999999999998</v>
      </c>
      <c r="E42" s="6"/>
      <c r="F42" s="90">
        <v>117</v>
      </c>
      <c r="G42" s="22">
        <f t="shared" si="5"/>
        <v>0.35099999999999998</v>
      </c>
      <c r="H42" s="90"/>
      <c r="I42" s="8"/>
      <c r="J42" s="90"/>
      <c r="K42" s="8"/>
      <c r="L42" s="8"/>
      <c r="M42" s="8"/>
      <c r="N42" s="8"/>
      <c r="O42" s="8"/>
      <c r="P42" s="8"/>
      <c r="Q42" s="8"/>
      <c r="R42" s="8"/>
      <c r="S42" s="8"/>
    </row>
    <row r="43" spans="1:19" s="105" customFormat="1" ht="25.5" x14ac:dyDescent="0.25">
      <c r="A43" s="99" t="s">
        <v>190</v>
      </c>
      <c r="B43" s="100">
        <v>138</v>
      </c>
      <c r="C43" s="110"/>
      <c r="D43" s="95"/>
      <c r="E43" s="103">
        <v>50</v>
      </c>
      <c r="F43" s="95"/>
      <c r="G43" s="104">
        <f>G44+G45+G46+G47</f>
        <v>13.943999999999999</v>
      </c>
      <c r="H43" s="95">
        <v>15.89</v>
      </c>
      <c r="I43" s="104">
        <v>11.67</v>
      </c>
      <c r="J43" s="95">
        <v>3.09</v>
      </c>
      <c r="K43" s="104">
        <v>292.36</v>
      </c>
      <c r="L43" s="104">
        <v>0.04</v>
      </c>
      <c r="M43" s="104">
        <v>0.67</v>
      </c>
      <c r="N43" s="104">
        <v>24.4</v>
      </c>
      <c r="O43" s="104"/>
      <c r="P43" s="104">
        <v>24.54</v>
      </c>
      <c r="Q43" s="104">
        <v>83.48</v>
      </c>
      <c r="R43" s="104">
        <v>15.09</v>
      </c>
      <c r="S43" s="104">
        <v>0.41</v>
      </c>
    </row>
    <row r="44" spans="1:19" ht="15" customHeight="1" x14ac:dyDescent="0.2">
      <c r="A44" s="11" t="s">
        <v>239</v>
      </c>
      <c r="B44" s="100">
        <v>138</v>
      </c>
      <c r="C44" s="12">
        <v>61</v>
      </c>
      <c r="D44" s="55">
        <f t="shared" si="0"/>
        <v>8.4179999999999993</v>
      </c>
      <c r="E44" s="7"/>
      <c r="F44" s="55">
        <v>190</v>
      </c>
      <c r="G44" s="22">
        <f>C44*F44/1000</f>
        <v>11.59</v>
      </c>
      <c r="H44" s="55"/>
      <c r="I44" s="22"/>
      <c r="J44" s="55"/>
      <c r="K44" s="22"/>
      <c r="L44" s="22"/>
      <c r="M44" s="22"/>
      <c r="N44" s="22"/>
      <c r="O44" s="22"/>
      <c r="P44" s="22"/>
      <c r="Q44" s="22"/>
      <c r="R44" s="22"/>
      <c r="S44" s="22"/>
    </row>
    <row r="45" spans="1:19" s="105" customFormat="1" ht="15" customHeight="1" x14ac:dyDescent="0.2">
      <c r="A45" s="11" t="s">
        <v>36</v>
      </c>
      <c r="B45" s="100">
        <v>138</v>
      </c>
      <c r="C45" s="12">
        <v>3</v>
      </c>
      <c r="D45" s="55">
        <f t="shared" si="0"/>
        <v>0.41399999999999998</v>
      </c>
      <c r="E45" s="7"/>
      <c r="F45" s="55">
        <v>24</v>
      </c>
      <c r="G45" s="22">
        <f t="shared" ref="G45:G54" si="6">C45*F45/1000</f>
        <v>7.1999999999999995E-2</v>
      </c>
      <c r="H45" s="55"/>
      <c r="I45" s="22"/>
      <c r="J45" s="55"/>
      <c r="K45" s="22"/>
      <c r="L45" s="22"/>
      <c r="M45" s="22"/>
      <c r="N45" s="22"/>
      <c r="O45" s="22"/>
      <c r="P45" s="22"/>
      <c r="Q45" s="22"/>
      <c r="R45" s="22"/>
      <c r="S45" s="22"/>
    </row>
    <row r="46" spans="1:19" ht="15" customHeight="1" x14ac:dyDescent="0.2">
      <c r="A46" s="11" t="s">
        <v>41</v>
      </c>
      <c r="B46" s="100">
        <v>138</v>
      </c>
      <c r="C46" s="12">
        <v>5</v>
      </c>
      <c r="D46" s="55">
        <f t="shared" si="0"/>
        <v>0.69</v>
      </c>
      <c r="E46" s="7"/>
      <c r="F46" s="55">
        <v>450</v>
      </c>
      <c r="G46" s="22">
        <f t="shared" si="6"/>
        <v>2.25</v>
      </c>
      <c r="H46" s="55"/>
      <c r="I46" s="22"/>
      <c r="J46" s="55"/>
      <c r="K46" s="22"/>
      <c r="L46" s="22"/>
      <c r="M46" s="22"/>
      <c r="N46" s="22"/>
      <c r="O46" s="22"/>
      <c r="P46" s="22"/>
      <c r="Q46" s="22"/>
      <c r="R46" s="22"/>
      <c r="S46" s="22"/>
    </row>
    <row r="47" spans="1:19" s="105" customFormat="1" ht="15" customHeight="1" x14ac:dyDescent="0.2">
      <c r="A47" s="11" t="s">
        <v>19</v>
      </c>
      <c r="B47" s="100">
        <v>138</v>
      </c>
      <c r="C47" s="12">
        <v>2</v>
      </c>
      <c r="D47" s="55">
        <f t="shared" si="0"/>
        <v>0.27600000000000002</v>
      </c>
      <c r="E47" s="7"/>
      <c r="F47" s="55">
        <v>16</v>
      </c>
      <c r="G47" s="22">
        <f t="shared" si="6"/>
        <v>3.2000000000000001E-2</v>
      </c>
      <c r="H47" s="55"/>
      <c r="I47" s="22"/>
      <c r="J47" s="55"/>
      <c r="K47" s="22"/>
      <c r="L47" s="22"/>
      <c r="M47" s="22"/>
      <c r="N47" s="22"/>
      <c r="O47" s="22"/>
      <c r="P47" s="22"/>
      <c r="Q47" s="22"/>
      <c r="R47" s="22"/>
      <c r="S47" s="22"/>
    </row>
    <row r="48" spans="1:19" ht="15" customHeight="1" x14ac:dyDescent="0.2">
      <c r="A48" s="92" t="s">
        <v>93</v>
      </c>
      <c r="B48" s="100">
        <v>138</v>
      </c>
      <c r="C48" s="204"/>
      <c r="D48" s="96"/>
      <c r="E48" s="103">
        <v>100</v>
      </c>
      <c r="F48" s="95"/>
      <c r="G48" s="104">
        <f>G49+G50+G51</f>
        <v>3.8325</v>
      </c>
      <c r="H48" s="95">
        <v>3.16</v>
      </c>
      <c r="I48" s="104">
        <v>1.56</v>
      </c>
      <c r="J48" s="95">
        <v>25.17</v>
      </c>
      <c r="K48" s="104">
        <v>128.30000000000001</v>
      </c>
      <c r="L48" s="83">
        <v>0.03</v>
      </c>
      <c r="M48" s="83"/>
      <c r="N48" s="83">
        <v>36</v>
      </c>
      <c r="O48" s="83">
        <v>0.8</v>
      </c>
      <c r="P48" s="83">
        <v>3.48</v>
      </c>
      <c r="Q48" s="83">
        <v>82</v>
      </c>
      <c r="R48" s="83">
        <v>25.34</v>
      </c>
      <c r="S48" s="83">
        <v>0.7</v>
      </c>
    </row>
    <row r="49" spans="1:19" ht="15" customHeight="1" x14ac:dyDescent="0.2">
      <c r="A49" s="149" t="s">
        <v>35</v>
      </c>
      <c r="B49" s="100">
        <v>138</v>
      </c>
      <c r="C49" s="202">
        <v>35</v>
      </c>
      <c r="D49" s="54">
        <f t="shared" ref="D49:D51" si="7">B49*C49/1000</f>
        <v>4.83</v>
      </c>
      <c r="E49" s="7"/>
      <c r="F49" s="55">
        <v>44.3</v>
      </c>
      <c r="G49" s="22">
        <f t="shared" ref="G49:G51" si="8">C49*F49/1000</f>
        <v>1.5505</v>
      </c>
      <c r="H49" s="55"/>
      <c r="I49" s="22"/>
      <c r="J49" s="55"/>
      <c r="K49" s="22"/>
      <c r="L49" s="22"/>
      <c r="M49" s="22"/>
      <c r="N49" s="22"/>
      <c r="O49" s="22"/>
      <c r="P49" s="22"/>
      <c r="Q49" s="22"/>
      <c r="R49" s="22"/>
      <c r="S49" s="22"/>
    </row>
    <row r="50" spans="1:19" ht="15" customHeight="1" x14ac:dyDescent="0.2">
      <c r="A50" s="149" t="s">
        <v>41</v>
      </c>
      <c r="B50" s="100">
        <v>138</v>
      </c>
      <c r="C50" s="202">
        <v>5</v>
      </c>
      <c r="D50" s="54">
        <f t="shared" si="7"/>
        <v>0.69</v>
      </c>
      <c r="E50" s="7"/>
      <c r="F50" s="55">
        <v>450</v>
      </c>
      <c r="G50" s="22">
        <f t="shared" si="8"/>
        <v>2.25</v>
      </c>
      <c r="H50" s="55"/>
      <c r="I50" s="22"/>
      <c r="J50" s="55"/>
      <c r="K50" s="22"/>
      <c r="L50" s="22"/>
      <c r="M50" s="22"/>
      <c r="N50" s="22"/>
      <c r="O50" s="22"/>
      <c r="P50" s="22"/>
      <c r="Q50" s="22"/>
      <c r="R50" s="22"/>
      <c r="S50" s="22"/>
    </row>
    <row r="51" spans="1:19" ht="15" customHeight="1" x14ac:dyDescent="0.2">
      <c r="A51" s="87" t="s">
        <v>19</v>
      </c>
      <c r="B51" s="100">
        <v>138</v>
      </c>
      <c r="C51" s="200">
        <v>2</v>
      </c>
      <c r="D51" s="4">
        <f t="shared" si="7"/>
        <v>0.27600000000000002</v>
      </c>
      <c r="E51" s="6"/>
      <c r="F51" s="90">
        <v>16</v>
      </c>
      <c r="G51" s="22">
        <f t="shared" si="8"/>
        <v>3.2000000000000001E-2</v>
      </c>
      <c r="H51" s="90"/>
      <c r="I51" s="8"/>
      <c r="J51" s="90"/>
      <c r="K51" s="8"/>
      <c r="L51" s="8"/>
      <c r="M51" s="8"/>
      <c r="N51" s="8"/>
      <c r="O51" s="8"/>
      <c r="P51" s="8"/>
      <c r="Q51" s="8"/>
      <c r="R51" s="8"/>
      <c r="S51" s="8"/>
    </row>
    <row r="52" spans="1:19" s="105" customFormat="1" ht="25.5" x14ac:dyDescent="0.2">
      <c r="A52" s="106" t="s">
        <v>180</v>
      </c>
      <c r="B52" s="100">
        <v>138</v>
      </c>
      <c r="C52" s="107"/>
      <c r="D52" s="190"/>
      <c r="E52" s="108">
        <v>200</v>
      </c>
      <c r="F52" s="190"/>
      <c r="G52" s="184">
        <f>G53+G54</f>
        <v>8.6120000000000001</v>
      </c>
      <c r="H52" s="190">
        <v>0.45</v>
      </c>
      <c r="I52" s="109">
        <v>0.1</v>
      </c>
      <c r="J52" s="190">
        <v>33.99</v>
      </c>
      <c r="K52" s="109">
        <v>141.19999999999999</v>
      </c>
      <c r="L52" s="103">
        <v>0.1</v>
      </c>
      <c r="M52" s="103">
        <v>60</v>
      </c>
      <c r="N52" s="103"/>
      <c r="O52" s="103"/>
      <c r="P52" s="103">
        <v>115.1</v>
      </c>
      <c r="Q52" s="103">
        <v>57.5</v>
      </c>
      <c r="R52" s="103">
        <v>38.130000000000003</v>
      </c>
      <c r="S52" s="103">
        <v>1.2</v>
      </c>
    </row>
    <row r="53" spans="1:19" ht="15" customHeight="1" x14ac:dyDescent="0.2">
      <c r="A53" s="11" t="s">
        <v>113</v>
      </c>
      <c r="B53" s="100">
        <v>138</v>
      </c>
      <c r="C53" s="12">
        <v>80</v>
      </c>
      <c r="D53" s="55">
        <f t="shared" si="0"/>
        <v>11.04</v>
      </c>
      <c r="E53" s="7"/>
      <c r="F53" s="55">
        <v>88.9</v>
      </c>
      <c r="G53" s="22">
        <f t="shared" si="6"/>
        <v>7.1120000000000001</v>
      </c>
      <c r="H53" s="54"/>
      <c r="I53" s="7"/>
      <c r="J53" s="54"/>
      <c r="K53" s="7"/>
      <c r="L53" s="7"/>
      <c r="M53" s="7"/>
      <c r="N53" s="7"/>
      <c r="O53" s="7"/>
      <c r="P53" s="7"/>
      <c r="Q53" s="7"/>
      <c r="R53" s="7"/>
      <c r="S53" s="7"/>
    </row>
    <row r="54" spans="1:19" s="36" customFormat="1" ht="15" customHeight="1" x14ac:dyDescent="0.2">
      <c r="A54" s="10" t="s">
        <v>22</v>
      </c>
      <c r="B54" s="100">
        <v>138</v>
      </c>
      <c r="C54" s="9">
        <v>30</v>
      </c>
      <c r="D54" s="90">
        <f t="shared" si="0"/>
        <v>4.1399999999999997</v>
      </c>
      <c r="E54" s="6"/>
      <c r="F54" s="90">
        <v>50</v>
      </c>
      <c r="G54" s="22">
        <f t="shared" si="6"/>
        <v>1.5</v>
      </c>
      <c r="H54" s="4"/>
      <c r="I54" s="6"/>
      <c r="J54" s="4"/>
      <c r="K54" s="6"/>
      <c r="L54" s="6"/>
      <c r="M54" s="6"/>
      <c r="N54" s="6"/>
      <c r="O54" s="6"/>
      <c r="P54" s="6"/>
      <c r="Q54" s="6"/>
      <c r="R54" s="6"/>
      <c r="S54" s="6"/>
    </row>
    <row r="55" spans="1:19" s="105" customFormat="1" ht="15" customHeight="1" x14ac:dyDescent="0.2">
      <c r="A55" s="99" t="s">
        <v>44</v>
      </c>
      <c r="B55" s="100">
        <v>138</v>
      </c>
      <c r="C55" s="101"/>
      <c r="D55" s="95"/>
      <c r="E55" s="103">
        <v>80</v>
      </c>
      <c r="F55" s="104"/>
      <c r="G55" s="104">
        <f>SUM(G56)</f>
        <v>3.28</v>
      </c>
      <c r="H55" s="35">
        <v>8.4600000000000009</v>
      </c>
      <c r="I55" s="35">
        <v>2.5099999999999998</v>
      </c>
      <c r="J55" s="35">
        <v>44.33</v>
      </c>
      <c r="K55" s="35">
        <v>186</v>
      </c>
      <c r="L55" s="114">
        <v>0.04</v>
      </c>
      <c r="M55" s="114"/>
      <c r="N55" s="114"/>
      <c r="O55" s="114">
        <v>0.36</v>
      </c>
      <c r="P55" s="114">
        <v>9.1999999999999993</v>
      </c>
      <c r="Q55" s="114">
        <v>42.4</v>
      </c>
      <c r="R55" s="114">
        <v>10</v>
      </c>
      <c r="S55" s="114">
        <v>1.24</v>
      </c>
    </row>
    <row r="56" spans="1:19" ht="15" customHeight="1" x14ac:dyDescent="0.2">
      <c r="A56" s="10" t="s">
        <v>43</v>
      </c>
      <c r="B56" s="100">
        <v>138</v>
      </c>
      <c r="C56" s="9">
        <v>80</v>
      </c>
      <c r="D56" s="90">
        <f t="shared" si="0"/>
        <v>11.04</v>
      </c>
      <c r="E56" s="6"/>
      <c r="F56" s="8">
        <v>41</v>
      </c>
      <c r="G56" s="8">
        <f>C56*F56/1000</f>
        <v>3.28</v>
      </c>
      <c r="H56" s="4"/>
      <c r="I56" s="6"/>
      <c r="J56" s="4"/>
      <c r="K56" s="6"/>
      <c r="L56" s="6"/>
      <c r="M56" s="6"/>
      <c r="N56" s="6"/>
      <c r="O56" s="6"/>
      <c r="P56" s="6"/>
      <c r="Q56" s="6"/>
      <c r="R56" s="6"/>
      <c r="S56" s="6"/>
    </row>
    <row r="57" spans="1:19" s="36" customFormat="1" ht="15" customHeight="1" x14ac:dyDescent="0.2">
      <c r="A57" s="163"/>
      <c r="B57" s="164"/>
      <c r="C57" s="179"/>
      <c r="D57" s="166"/>
      <c r="E57" s="167"/>
      <c r="F57" s="188"/>
      <c r="G57" s="167"/>
      <c r="H57" s="23">
        <f>SUM(H25:H56)</f>
        <v>31.650000000000002</v>
      </c>
      <c r="I57" s="23">
        <f>SUM(I33:I56)</f>
        <v>18.68</v>
      </c>
      <c r="J57" s="23">
        <f>SUM(J33:J56)</f>
        <v>109.33</v>
      </c>
      <c r="K57" s="23">
        <f>SUM(K33:K56)</f>
        <v>865.86000000000013</v>
      </c>
      <c r="L57" s="23">
        <f t="shared" ref="L57:S57" si="9">SUM(L33:L56)</f>
        <v>0.26</v>
      </c>
      <c r="M57" s="23">
        <f t="shared" si="9"/>
        <v>61.81</v>
      </c>
      <c r="N57" s="23">
        <f t="shared" si="9"/>
        <v>60.4</v>
      </c>
      <c r="O57" s="23">
        <f t="shared" si="9"/>
        <v>1.5499999999999998</v>
      </c>
      <c r="P57" s="23">
        <f t="shared" si="9"/>
        <v>193.71999999999997</v>
      </c>
      <c r="Q57" s="23">
        <f t="shared" si="9"/>
        <v>509.28</v>
      </c>
      <c r="R57" s="23">
        <f t="shared" si="9"/>
        <v>107.46000000000001</v>
      </c>
      <c r="S57" s="23">
        <f t="shared" si="9"/>
        <v>4.21</v>
      </c>
    </row>
    <row r="58" spans="1:19" s="125" customFormat="1" ht="27" customHeight="1" x14ac:dyDescent="0.15">
      <c r="A58" s="145" t="s">
        <v>13</v>
      </c>
      <c r="B58" s="147">
        <v>138</v>
      </c>
      <c r="C58" s="141"/>
      <c r="D58" s="160"/>
      <c r="E58" s="141"/>
      <c r="F58" s="160"/>
      <c r="G58" s="141"/>
      <c r="H58" s="141"/>
      <c r="I58" s="141"/>
      <c r="J58" s="141"/>
      <c r="K58" s="142"/>
      <c r="L58" s="142"/>
      <c r="M58" s="142"/>
      <c r="N58" s="142"/>
      <c r="O58" s="142"/>
      <c r="P58" s="142"/>
      <c r="Q58" s="142"/>
      <c r="R58" s="142"/>
      <c r="S58" s="142"/>
    </row>
    <row r="59" spans="1:19" s="125" customFormat="1" ht="27" customHeight="1" x14ac:dyDescent="0.15">
      <c r="A59" s="99" t="s">
        <v>101</v>
      </c>
      <c r="B59" s="93">
        <v>138</v>
      </c>
      <c r="C59" s="101"/>
      <c r="D59" s="95"/>
      <c r="E59" s="103">
        <v>170</v>
      </c>
      <c r="F59" s="95"/>
      <c r="G59" s="104">
        <f>SUM(G60)</f>
        <v>11.543000000000001</v>
      </c>
      <c r="H59" s="95">
        <v>0.68</v>
      </c>
      <c r="I59" s="104">
        <v>0.51</v>
      </c>
      <c r="J59" s="95">
        <v>13.5</v>
      </c>
      <c r="K59" s="104">
        <v>80</v>
      </c>
      <c r="L59" s="104" t="s">
        <v>252</v>
      </c>
      <c r="M59" s="104">
        <v>7.5</v>
      </c>
      <c r="N59" s="104"/>
      <c r="O59" s="104">
        <v>0.15</v>
      </c>
      <c r="P59" s="104">
        <v>12</v>
      </c>
      <c r="Q59" s="104">
        <v>8.25</v>
      </c>
      <c r="R59" s="104">
        <v>6.75</v>
      </c>
      <c r="S59" s="104">
        <v>1.65</v>
      </c>
    </row>
    <row r="60" spans="1:19" s="125" customFormat="1" ht="20.25" customHeight="1" x14ac:dyDescent="0.2">
      <c r="A60" s="10" t="s">
        <v>99</v>
      </c>
      <c r="B60" s="88">
        <v>138</v>
      </c>
      <c r="C60" s="9">
        <v>170</v>
      </c>
      <c r="D60" s="90">
        <f t="shared" ref="D60" si="10">B60*C60/1000</f>
        <v>23.46</v>
      </c>
      <c r="E60" s="6"/>
      <c r="F60" s="90">
        <v>67.900000000000006</v>
      </c>
      <c r="G60" s="8">
        <f>C60*F60/1000</f>
        <v>11.543000000000001</v>
      </c>
      <c r="H60" s="90"/>
      <c r="I60" s="8"/>
      <c r="J60" s="90"/>
      <c r="K60" s="8"/>
      <c r="L60" s="8"/>
      <c r="M60" s="8"/>
      <c r="N60" s="8"/>
      <c r="O60" s="8"/>
      <c r="P60" s="8"/>
      <c r="Q60" s="8"/>
      <c r="R60" s="8"/>
      <c r="S60" s="8"/>
    </row>
    <row r="61" spans="1:19" s="98" customFormat="1" ht="15" customHeight="1" x14ac:dyDescent="0.25">
      <c r="A61" s="99" t="s">
        <v>89</v>
      </c>
      <c r="B61" s="100">
        <v>138</v>
      </c>
      <c r="C61" s="172"/>
      <c r="D61" s="103"/>
      <c r="E61" s="103">
        <v>200</v>
      </c>
      <c r="F61" s="104"/>
      <c r="G61" s="104">
        <f>SUM(G62)</f>
        <v>12.86467</v>
      </c>
      <c r="H61" s="104">
        <v>1.53</v>
      </c>
      <c r="I61" s="104">
        <v>0.34</v>
      </c>
      <c r="J61" s="104">
        <v>13.77</v>
      </c>
      <c r="K61" s="104">
        <v>61.2</v>
      </c>
      <c r="L61" s="97">
        <v>0.08</v>
      </c>
      <c r="M61" s="97">
        <v>2.6</v>
      </c>
      <c r="N61" s="97">
        <v>40</v>
      </c>
      <c r="O61" s="97"/>
      <c r="P61" s="97">
        <v>240</v>
      </c>
      <c r="Q61" s="97">
        <v>180</v>
      </c>
      <c r="R61" s="97">
        <v>28</v>
      </c>
      <c r="S61" s="97">
        <v>0.2</v>
      </c>
    </row>
    <row r="62" spans="1:19" s="41" customFormat="1" ht="15" customHeight="1" x14ac:dyDescent="0.2">
      <c r="A62" s="10" t="s">
        <v>59</v>
      </c>
      <c r="B62" s="17">
        <v>138</v>
      </c>
      <c r="C62" s="9">
        <v>211</v>
      </c>
      <c r="D62" s="6">
        <f t="shared" ref="D62" si="11">B62*C62/1000</f>
        <v>29.117999999999999</v>
      </c>
      <c r="E62" s="6"/>
      <c r="F62" s="8">
        <v>60.97</v>
      </c>
      <c r="G62" s="8">
        <f>C62*F62/1000</f>
        <v>12.86467</v>
      </c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</row>
    <row r="63" spans="1:19" ht="15" customHeight="1" x14ac:dyDescent="0.2">
      <c r="A63" s="163"/>
      <c r="B63" s="164"/>
      <c r="C63" s="179"/>
      <c r="D63" s="166"/>
      <c r="E63" s="167"/>
      <c r="F63" s="167"/>
      <c r="G63" s="167"/>
      <c r="H63" s="23">
        <f>SUM(H59:H61)</f>
        <v>2.21</v>
      </c>
      <c r="I63" s="23">
        <f t="shared" ref="I63:S63" si="12">SUM(I59:I61)</f>
        <v>0.85000000000000009</v>
      </c>
      <c r="J63" s="23">
        <f t="shared" si="12"/>
        <v>27.27</v>
      </c>
      <c r="K63" s="23">
        <f t="shared" si="12"/>
        <v>141.19999999999999</v>
      </c>
      <c r="L63" s="23">
        <f t="shared" si="12"/>
        <v>0.08</v>
      </c>
      <c r="M63" s="23">
        <f t="shared" si="12"/>
        <v>10.1</v>
      </c>
      <c r="N63" s="23">
        <f t="shared" si="12"/>
        <v>40</v>
      </c>
      <c r="O63" s="23">
        <f t="shared" si="12"/>
        <v>0.15</v>
      </c>
      <c r="P63" s="23">
        <f t="shared" si="12"/>
        <v>252</v>
      </c>
      <c r="Q63" s="23">
        <f t="shared" si="12"/>
        <v>188.25</v>
      </c>
      <c r="R63" s="23">
        <f t="shared" si="12"/>
        <v>34.75</v>
      </c>
      <c r="S63" s="23">
        <f t="shared" si="12"/>
        <v>1.8499999999999999</v>
      </c>
    </row>
    <row r="64" spans="1:19" x14ac:dyDescent="0.2">
      <c r="A64" s="58"/>
      <c r="B64" s="58"/>
      <c r="C64" s="58"/>
      <c r="D64" s="58"/>
      <c r="E64" s="58"/>
      <c r="F64" s="59" t="s">
        <v>47</v>
      </c>
      <c r="G64" s="50">
        <f>E66*E67</f>
        <v>14818.5987</v>
      </c>
      <c r="H64" s="155">
        <f>H23+H57+H63</f>
        <v>60.420000000000009</v>
      </c>
      <c r="I64" s="155">
        <f>I23+I57+I63</f>
        <v>42.27</v>
      </c>
      <c r="J64" s="155">
        <f>J23+J57+J63</f>
        <v>209.29</v>
      </c>
      <c r="K64" s="155">
        <f>K23+K57+K63</f>
        <v>1808.7600000000002</v>
      </c>
      <c r="L64" s="155">
        <f t="shared" ref="L64:S64" si="13">L23+L57+L63</f>
        <v>0.82</v>
      </c>
      <c r="M64" s="155">
        <f t="shared" si="13"/>
        <v>75.28</v>
      </c>
      <c r="N64" s="155">
        <f t="shared" si="13"/>
        <v>224</v>
      </c>
      <c r="O64" s="155">
        <f t="shared" si="13"/>
        <v>2.8499999999999996</v>
      </c>
      <c r="P64" s="155">
        <f t="shared" si="13"/>
        <v>858.84999999999991</v>
      </c>
      <c r="Q64" s="155">
        <f t="shared" si="13"/>
        <v>1080.1399999999999</v>
      </c>
      <c r="R64" s="155">
        <f t="shared" si="13"/>
        <v>217.97000000000003</v>
      </c>
      <c r="S64" s="155">
        <f t="shared" si="13"/>
        <v>10.11</v>
      </c>
    </row>
    <row r="66" spans="1:9" x14ac:dyDescent="0.2">
      <c r="A66" s="2" t="s">
        <v>48</v>
      </c>
      <c r="E66" s="177">
        <v>138</v>
      </c>
      <c r="F66" s="2" t="s">
        <v>49</v>
      </c>
    </row>
    <row r="67" spans="1:9" ht="18.75" customHeight="1" x14ac:dyDescent="0.2">
      <c r="A67" s="2" t="s">
        <v>50</v>
      </c>
      <c r="E67" s="176">
        <f>SUM(G9+G15+G17+G21+G25+G33+G43+G48+G52+G55+G59+G61)</f>
        <v>107.38115000000001</v>
      </c>
      <c r="F67" s="2" t="s">
        <v>51</v>
      </c>
    </row>
    <row r="69" spans="1:9" ht="26.25" customHeight="1" x14ac:dyDescent="0.2">
      <c r="A69" s="2" t="s">
        <v>271</v>
      </c>
      <c r="B69" s="3" t="s">
        <v>272</v>
      </c>
      <c r="E69" s="2" t="s">
        <v>52</v>
      </c>
      <c r="H69" s="3"/>
      <c r="I69" s="2" t="s">
        <v>53</v>
      </c>
    </row>
  </sheetData>
  <mergeCells count="6">
    <mergeCell ref="H5:K5"/>
    <mergeCell ref="A1:B1"/>
    <mergeCell ref="A2:B2"/>
    <mergeCell ref="A3:B3"/>
    <mergeCell ref="A4:B4"/>
    <mergeCell ref="C4:G5"/>
  </mergeCells>
  <pageMargins left="0.78740157480314965" right="0.39370078740157483" top="0.39370078740157483" bottom="0.39370078740157483" header="0.31496062992125984" footer="0.31496062992125984"/>
  <pageSetup paperSize="9" scale="46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8"/>
  <sheetViews>
    <sheetView view="pageBreakPreview" topLeftCell="A29" zoomScale="86" zoomScaleNormal="110" zoomScaleSheetLayoutView="86" workbookViewId="0">
      <selection activeCell="F67" sqref="F67"/>
    </sheetView>
  </sheetViews>
  <sheetFormatPr defaultColWidth="8.85546875" defaultRowHeight="12.75" x14ac:dyDescent="0.2"/>
  <cols>
    <col min="1" max="1" width="19.140625" style="2" bestFit="1" customWidth="1"/>
    <col min="2" max="2" width="7.5703125" style="2" customWidth="1"/>
    <col min="3" max="6" width="9.7109375" style="2" customWidth="1"/>
    <col min="7" max="7" width="12.5703125" style="2" customWidth="1"/>
    <col min="8" max="11" width="9.7109375" style="2" customWidth="1"/>
    <col min="12" max="15" width="8.85546875" style="2"/>
    <col min="16" max="16" width="12" style="2" customWidth="1"/>
    <col min="17" max="17" width="11.28515625" style="2" customWidth="1"/>
    <col min="18" max="18" width="8.140625" style="2" customWidth="1"/>
    <col min="19" max="19" width="8.28515625" style="2" customWidth="1"/>
    <col min="20" max="16384" width="8.85546875" style="2"/>
  </cols>
  <sheetData>
    <row r="1" spans="1:19" x14ac:dyDescent="0.2">
      <c r="A1" s="276" t="s">
        <v>147</v>
      </c>
      <c r="B1" s="276"/>
    </row>
    <row r="2" spans="1:19" x14ac:dyDescent="0.2">
      <c r="A2" s="271" t="s">
        <v>14</v>
      </c>
      <c r="B2" s="271"/>
    </row>
    <row r="3" spans="1:19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19.5" x14ac:dyDescent="0.25">
      <c r="C5" s="272"/>
      <c r="D5" s="272"/>
      <c r="E5" s="272"/>
      <c r="F5" s="272"/>
      <c r="G5" s="272"/>
      <c r="H5" s="269" t="s">
        <v>83</v>
      </c>
      <c r="I5" s="269"/>
      <c r="J5" s="269"/>
      <c r="K5" s="269"/>
    </row>
    <row r="6" spans="1:19" x14ac:dyDescent="0.2">
      <c r="E6" s="2" t="s">
        <v>216</v>
      </c>
    </row>
    <row r="7" spans="1:19" s="1" customFormat="1" ht="54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s="138" customFormat="1" ht="15" customHeight="1" x14ac:dyDescent="0.25">
      <c r="A8" s="145" t="s">
        <v>11</v>
      </c>
      <c r="B8" s="135">
        <v>99</v>
      </c>
      <c r="C8" s="141"/>
      <c r="D8" s="141"/>
      <c r="E8" s="141"/>
      <c r="F8" s="141"/>
      <c r="G8" s="141"/>
      <c r="H8" s="141"/>
      <c r="I8" s="141"/>
      <c r="J8" s="141"/>
      <c r="K8" s="142"/>
      <c r="L8" s="142"/>
      <c r="M8" s="142"/>
      <c r="N8" s="142"/>
      <c r="O8" s="142"/>
      <c r="P8" s="142"/>
      <c r="Q8" s="142"/>
      <c r="R8" s="142"/>
      <c r="S8" s="142"/>
    </row>
    <row r="9" spans="1:19" s="105" customFormat="1" ht="36.75" customHeight="1" x14ac:dyDescent="0.25">
      <c r="A9" s="92" t="s">
        <v>184</v>
      </c>
      <c r="B9" s="100">
        <v>99</v>
      </c>
      <c r="C9" s="201"/>
      <c r="D9" s="96"/>
      <c r="E9" s="103" t="s">
        <v>163</v>
      </c>
      <c r="F9" s="96"/>
      <c r="G9" s="104">
        <f>G10+G11+G12+G13+G14</f>
        <v>12.878200000000001</v>
      </c>
      <c r="H9" s="95">
        <v>5.0999999999999996</v>
      </c>
      <c r="I9" s="104">
        <v>10.72</v>
      </c>
      <c r="J9" s="95">
        <v>25.91</v>
      </c>
      <c r="K9" s="104">
        <v>251</v>
      </c>
      <c r="L9" s="103">
        <v>0.4</v>
      </c>
      <c r="M9" s="103">
        <v>1.9</v>
      </c>
      <c r="N9" s="103">
        <v>71.599999999999994</v>
      </c>
      <c r="O9" s="103">
        <v>0.4</v>
      </c>
      <c r="P9" s="103">
        <v>92.3</v>
      </c>
      <c r="Q9" s="103">
        <v>128</v>
      </c>
      <c r="R9" s="103">
        <v>26.7</v>
      </c>
      <c r="S9" s="103">
        <v>1.3</v>
      </c>
    </row>
    <row r="10" spans="1:19" ht="15" customHeight="1" x14ac:dyDescent="0.2">
      <c r="A10" s="149" t="s">
        <v>59</v>
      </c>
      <c r="B10" s="100">
        <v>99</v>
      </c>
      <c r="C10" s="202">
        <v>100</v>
      </c>
      <c r="D10" s="55">
        <f>B10*C10/1000</f>
        <v>9.9</v>
      </c>
      <c r="E10" s="7"/>
      <c r="F10" s="55">
        <v>60.97</v>
      </c>
      <c r="G10" s="22">
        <f>C10*F10/1000</f>
        <v>6.0970000000000004</v>
      </c>
      <c r="H10" s="55"/>
      <c r="I10" s="22"/>
      <c r="J10" s="55"/>
      <c r="K10" s="22"/>
      <c r="L10" s="22"/>
      <c r="M10" s="22"/>
      <c r="N10" s="22"/>
      <c r="O10" s="22"/>
      <c r="P10" s="22"/>
      <c r="Q10" s="22"/>
      <c r="R10" s="22"/>
      <c r="S10" s="22"/>
    </row>
    <row r="11" spans="1:19" s="36" customFormat="1" ht="15" customHeight="1" x14ac:dyDescent="0.2">
      <c r="A11" s="149" t="s">
        <v>41</v>
      </c>
      <c r="B11" s="100">
        <v>99</v>
      </c>
      <c r="C11" s="202">
        <v>10</v>
      </c>
      <c r="D11" s="55">
        <f t="shared" ref="D11:D58" si="0">B11*C11/1000</f>
        <v>0.99</v>
      </c>
      <c r="E11" s="7"/>
      <c r="F11" s="55">
        <v>450</v>
      </c>
      <c r="G11" s="22">
        <f t="shared" ref="G11:G24" si="1">C11*F11/1000</f>
        <v>4.5</v>
      </c>
      <c r="H11" s="55"/>
      <c r="I11" s="22"/>
      <c r="J11" s="55"/>
      <c r="K11" s="22"/>
      <c r="L11" s="22"/>
      <c r="M11" s="22"/>
      <c r="N11" s="22"/>
      <c r="O11" s="22"/>
      <c r="P11" s="22"/>
      <c r="Q11" s="22"/>
      <c r="R11" s="22"/>
      <c r="S11" s="22"/>
    </row>
    <row r="12" spans="1:19" ht="15" customHeight="1" x14ac:dyDescent="0.2">
      <c r="A12" s="149" t="s">
        <v>22</v>
      </c>
      <c r="B12" s="100">
        <v>99</v>
      </c>
      <c r="C12" s="202">
        <v>6</v>
      </c>
      <c r="D12" s="55">
        <f t="shared" si="0"/>
        <v>0.59399999999999997</v>
      </c>
      <c r="E12" s="7"/>
      <c r="F12" s="55">
        <v>50</v>
      </c>
      <c r="G12" s="22">
        <f t="shared" si="1"/>
        <v>0.3</v>
      </c>
      <c r="H12" s="55"/>
      <c r="I12" s="22"/>
      <c r="J12" s="55"/>
      <c r="K12" s="22"/>
      <c r="L12" s="22"/>
      <c r="M12" s="22"/>
      <c r="N12" s="22"/>
      <c r="O12" s="22"/>
      <c r="P12" s="22"/>
      <c r="Q12" s="22"/>
      <c r="R12" s="22"/>
      <c r="S12" s="22"/>
    </row>
    <row r="13" spans="1:19" ht="15" customHeight="1" x14ac:dyDescent="0.2">
      <c r="A13" s="149" t="s">
        <v>35</v>
      </c>
      <c r="B13" s="100">
        <v>99</v>
      </c>
      <c r="C13" s="202">
        <v>44</v>
      </c>
      <c r="D13" s="55">
        <f t="shared" si="0"/>
        <v>4.3559999999999999</v>
      </c>
      <c r="E13" s="7"/>
      <c r="F13" s="55">
        <v>44.3</v>
      </c>
      <c r="G13" s="22">
        <f t="shared" si="1"/>
        <v>1.9491999999999998</v>
      </c>
      <c r="H13" s="55"/>
      <c r="I13" s="22"/>
      <c r="J13" s="55"/>
      <c r="K13" s="22"/>
      <c r="L13" s="22"/>
      <c r="M13" s="22"/>
      <c r="N13" s="22"/>
      <c r="O13" s="22"/>
      <c r="P13" s="22"/>
      <c r="Q13" s="22"/>
      <c r="R13" s="22"/>
      <c r="S13" s="22"/>
    </row>
    <row r="14" spans="1:19" s="36" customFormat="1" ht="15" customHeight="1" x14ac:dyDescent="0.2">
      <c r="A14" s="87" t="s">
        <v>19</v>
      </c>
      <c r="B14" s="100">
        <v>99</v>
      </c>
      <c r="C14" s="200">
        <v>2</v>
      </c>
      <c r="D14" s="90">
        <f t="shared" si="0"/>
        <v>0.19800000000000001</v>
      </c>
      <c r="E14" s="6"/>
      <c r="F14" s="90">
        <v>16</v>
      </c>
      <c r="G14" s="22">
        <f t="shared" si="1"/>
        <v>3.2000000000000001E-2</v>
      </c>
      <c r="H14" s="90"/>
      <c r="I14" s="8"/>
      <c r="J14" s="90"/>
      <c r="K14" s="8"/>
      <c r="L14" s="8"/>
      <c r="M14" s="8"/>
      <c r="N14" s="8"/>
      <c r="O14" s="8"/>
      <c r="P14" s="8"/>
      <c r="Q14" s="8"/>
      <c r="R14" s="8"/>
      <c r="S14" s="8"/>
    </row>
    <row r="15" spans="1:19" s="36" customFormat="1" ht="15" customHeight="1" x14ac:dyDescent="0.2">
      <c r="A15" s="33" t="s">
        <v>156</v>
      </c>
      <c r="B15" s="100">
        <v>99</v>
      </c>
      <c r="C15" s="35"/>
      <c r="D15" s="35"/>
      <c r="E15" s="35">
        <v>30</v>
      </c>
      <c r="F15" s="83"/>
      <c r="G15" s="83">
        <f>G16</f>
        <v>18.585279999999997</v>
      </c>
      <c r="H15" s="83">
        <v>5.2</v>
      </c>
      <c r="I15" s="83">
        <v>5.3</v>
      </c>
      <c r="J15" s="83">
        <v>0.7</v>
      </c>
      <c r="K15" s="83">
        <v>103</v>
      </c>
      <c r="L15" s="83">
        <v>0.01</v>
      </c>
      <c r="M15" s="83">
        <v>0.14000000000000001</v>
      </c>
      <c r="N15" s="83">
        <v>52</v>
      </c>
      <c r="O15" s="83">
        <v>0.1</v>
      </c>
      <c r="P15" s="83">
        <v>176</v>
      </c>
      <c r="Q15" s="83">
        <v>100</v>
      </c>
      <c r="R15" s="83">
        <v>7</v>
      </c>
      <c r="S15" s="83">
        <v>0.2</v>
      </c>
    </row>
    <row r="16" spans="1:19" s="36" customFormat="1" ht="15" customHeight="1" x14ac:dyDescent="0.2">
      <c r="A16" s="10" t="s">
        <v>156</v>
      </c>
      <c r="B16" s="100">
        <v>99</v>
      </c>
      <c r="C16" s="9">
        <v>32</v>
      </c>
      <c r="D16" s="8">
        <f>B16*C16/1000</f>
        <v>3.1680000000000001</v>
      </c>
      <c r="E16" s="6"/>
      <c r="F16" s="8">
        <v>580.79</v>
      </c>
      <c r="G16" s="8">
        <f>C16*F16/1000</f>
        <v>18.585279999999997</v>
      </c>
      <c r="H16" s="184"/>
      <c r="I16" s="184"/>
      <c r="J16" s="184"/>
      <c r="K16" s="184"/>
      <c r="L16" s="184"/>
      <c r="M16" s="184"/>
      <c r="N16" s="184"/>
      <c r="O16" s="184"/>
      <c r="P16" s="184"/>
      <c r="Q16" s="184"/>
      <c r="R16" s="184"/>
      <c r="S16" s="184"/>
    </row>
    <row r="17" spans="1:19" s="105" customFormat="1" ht="15" customHeight="1" x14ac:dyDescent="0.2">
      <c r="A17" s="99" t="s">
        <v>155</v>
      </c>
      <c r="B17" s="100">
        <v>99</v>
      </c>
      <c r="C17" s="110"/>
      <c r="D17" s="95">
        <f t="shared" si="0"/>
        <v>0</v>
      </c>
      <c r="E17" s="103">
        <v>40</v>
      </c>
      <c r="F17" s="95"/>
      <c r="G17" s="83">
        <f>G18</f>
        <v>7</v>
      </c>
      <c r="H17" s="95">
        <v>5.0999999999999996</v>
      </c>
      <c r="I17" s="104">
        <v>4.5999999999999996</v>
      </c>
      <c r="J17" s="95">
        <v>0.3</v>
      </c>
      <c r="K17" s="104">
        <v>62.84</v>
      </c>
      <c r="L17" s="114">
        <v>0.03</v>
      </c>
      <c r="M17" s="114"/>
      <c r="N17" s="114">
        <v>100</v>
      </c>
      <c r="O17" s="114">
        <v>0.24</v>
      </c>
      <c r="P17" s="114">
        <v>22</v>
      </c>
      <c r="Q17" s="114">
        <v>76.8</v>
      </c>
      <c r="R17" s="114">
        <v>4.8</v>
      </c>
      <c r="S17" s="114">
        <v>1</v>
      </c>
    </row>
    <row r="18" spans="1:19" ht="15" customHeight="1" x14ac:dyDescent="0.2">
      <c r="A18" s="10" t="s">
        <v>193</v>
      </c>
      <c r="B18" s="100">
        <v>99</v>
      </c>
      <c r="C18" s="9">
        <v>40</v>
      </c>
      <c r="D18" s="90">
        <f t="shared" si="0"/>
        <v>3.96</v>
      </c>
      <c r="E18" s="6"/>
      <c r="F18" s="90">
        <v>7</v>
      </c>
      <c r="G18" s="8">
        <f>C18*F18/40</f>
        <v>7</v>
      </c>
      <c r="H18" s="90"/>
      <c r="I18" s="8"/>
      <c r="J18" s="90"/>
      <c r="K18" s="8"/>
      <c r="L18" s="8"/>
      <c r="M18" s="8"/>
      <c r="N18" s="8"/>
      <c r="O18" s="8"/>
      <c r="P18" s="8"/>
      <c r="Q18" s="8"/>
      <c r="R18" s="8"/>
      <c r="S18" s="8"/>
    </row>
    <row r="19" spans="1:19" s="105" customFormat="1" ht="15.6" customHeight="1" x14ac:dyDescent="0.2">
      <c r="A19" s="92" t="s">
        <v>70</v>
      </c>
      <c r="B19" s="100">
        <v>99</v>
      </c>
      <c r="C19" s="204"/>
      <c r="D19" s="95">
        <f t="shared" si="0"/>
        <v>0</v>
      </c>
      <c r="E19" s="103">
        <v>200</v>
      </c>
      <c r="F19" s="95"/>
      <c r="G19" s="83">
        <f>G20+G21+G22</f>
        <v>7.5173200000000007</v>
      </c>
      <c r="H19" s="95">
        <v>4.08</v>
      </c>
      <c r="I19" s="104">
        <v>3.55</v>
      </c>
      <c r="J19" s="95">
        <v>17.579999999999998</v>
      </c>
      <c r="K19" s="104">
        <v>119</v>
      </c>
      <c r="L19" s="104">
        <v>0.02</v>
      </c>
      <c r="M19" s="104">
        <v>1.33</v>
      </c>
      <c r="N19" s="104"/>
      <c r="O19" s="104"/>
      <c r="P19" s="104">
        <v>133.33000000000001</v>
      </c>
      <c r="Q19" s="104">
        <v>111.11</v>
      </c>
      <c r="R19" s="104">
        <v>25.56</v>
      </c>
      <c r="S19" s="104">
        <v>2</v>
      </c>
    </row>
    <row r="20" spans="1:19" ht="15" customHeight="1" x14ac:dyDescent="0.2">
      <c r="A20" s="149" t="s">
        <v>111</v>
      </c>
      <c r="B20" s="100">
        <v>99</v>
      </c>
      <c r="C20" s="202">
        <v>4</v>
      </c>
      <c r="D20" s="55">
        <f t="shared" si="0"/>
        <v>0.39600000000000002</v>
      </c>
      <c r="E20" s="7"/>
      <c r="F20" s="55">
        <v>105.08</v>
      </c>
      <c r="G20" s="22">
        <f t="shared" si="1"/>
        <v>0.42031999999999997</v>
      </c>
      <c r="H20" s="55"/>
      <c r="I20" s="22"/>
      <c r="J20" s="55"/>
      <c r="K20" s="22"/>
      <c r="L20" s="22"/>
      <c r="M20" s="22"/>
      <c r="N20" s="22"/>
      <c r="O20" s="22"/>
      <c r="P20" s="22"/>
      <c r="Q20" s="22"/>
      <c r="R20" s="22"/>
      <c r="S20" s="22"/>
    </row>
    <row r="21" spans="1:19" s="105" customFormat="1" ht="15" customHeight="1" x14ac:dyDescent="0.2">
      <c r="A21" s="149" t="s">
        <v>59</v>
      </c>
      <c r="B21" s="100">
        <v>99</v>
      </c>
      <c r="C21" s="202">
        <v>100</v>
      </c>
      <c r="D21" s="55">
        <f t="shared" si="0"/>
        <v>9.9</v>
      </c>
      <c r="E21" s="7"/>
      <c r="F21" s="55">
        <v>60.97</v>
      </c>
      <c r="G21" s="22">
        <f t="shared" si="1"/>
        <v>6.0970000000000004</v>
      </c>
      <c r="H21" s="55"/>
      <c r="I21" s="22"/>
      <c r="J21" s="55"/>
      <c r="K21" s="22"/>
      <c r="L21" s="22"/>
      <c r="M21" s="22"/>
      <c r="N21" s="22"/>
      <c r="O21" s="22"/>
      <c r="P21" s="22"/>
      <c r="Q21" s="22"/>
      <c r="R21" s="22"/>
      <c r="S21" s="22"/>
    </row>
    <row r="22" spans="1:19" ht="15" customHeight="1" x14ac:dyDescent="0.2">
      <c r="A22" s="87" t="s">
        <v>22</v>
      </c>
      <c r="B22" s="100">
        <v>99</v>
      </c>
      <c r="C22" s="200">
        <v>20</v>
      </c>
      <c r="D22" s="90">
        <f t="shared" si="0"/>
        <v>1.98</v>
      </c>
      <c r="E22" s="6"/>
      <c r="F22" s="90">
        <v>50</v>
      </c>
      <c r="G22" s="8">
        <f t="shared" si="1"/>
        <v>1</v>
      </c>
      <c r="H22" s="90"/>
      <c r="I22" s="8"/>
      <c r="J22" s="90"/>
      <c r="K22" s="8"/>
      <c r="L22" s="8"/>
      <c r="M22" s="8"/>
      <c r="N22" s="8"/>
      <c r="O22" s="8"/>
      <c r="P22" s="8"/>
      <c r="Q22" s="8"/>
      <c r="R22" s="8"/>
      <c r="S22" s="8"/>
    </row>
    <row r="23" spans="1:19" s="105" customFormat="1" ht="15" customHeight="1" x14ac:dyDescent="0.2">
      <c r="A23" s="99" t="s">
        <v>149</v>
      </c>
      <c r="B23" s="100">
        <v>99</v>
      </c>
      <c r="C23" s="110"/>
      <c r="D23" s="95">
        <f t="shared" si="0"/>
        <v>0</v>
      </c>
      <c r="E23" s="103">
        <v>100</v>
      </c>
      <c r="F23" s="95"/>
      <c r="G23" s="83">
        <f>G24</f>
        <v>4.0999999999999996</v>
      </c>
      <c r="H23" s="103">
        <v>12.18</v>
      </c>
      <c r="I23" s="103">
        <v>3.17</v>
      </c>
      <c r="J23" s="103">
        <v>28.5</v>
      </c>
      <c r="K23" s="104">
        <v>233.8</v>
      </c>
      <c r="L23" s="104">
        <v>0.05</v>
      </c>
      <c r="M23" s="104"/>
      <c r="N23" s="104"/>
      <c r="O23" s="104">
        <v>0.65</v>
      </c>
      <c r="P23" s="104">
        <v>11.5</v>
      </c>
      <c r="Q23" s="104">
        <v>43.5</v>
      </c>
      <c r="R23" s="104">
        <v>16.5</v>
      </c>
      <c r="S23" s="104">
        <v>0.55000000000000004</v>
      </c>
    </row>
    <row r="24" spans="1:19" ht="15" customHeight="1" x14ac:dyDescent="0.2">
      <c r="A24" s="10" t="s">
        <v>149</v>
      </c>
      <c r="B24" s="100">
        <v>99</v>
      </c>
      <c r="C24" s="9">
        <v>100</v>
      </c>
      <c r="D24" s="90">
        <f t="shared" si="0"/>
        <v>9.9</v>
      </c>
      <c r="E24" s="6"/>
      <c r="F24" s="90">
        <v>41</v>
      </c>
      <c r="G24" s="8">
        <f t="shared" si="1"/>
        <v>4.0999999999999996</v>
      </c>
      <c r="H24" s="90"/>
      <c r="I24" s="8"/>
      <c r="J24" s="90"/>
      <c r="K24" s="8"/>
      <c r="L24" s="8"/>
      <c r="M24" s="8"/>
      <c r="N24" s="8"/>
      <c r="O24" s="8"/>
      <c r="P24" s="8"/>
      <c r="Q24" s="8"/>
      <c r="R24" s="8"/>
      <c r="S24" s="8"/>
    </row>
    <row r="25" spans="1:19" s="105" customFormat="1" ht="20.25" customHeight="1" x14ac:dyDescent="0.2">
      <c r="A25" s="163"/>
      <c r="B25" s="164">
        <v>144</v>
      </c>
      <c r="C25" s="179"/>
      <c r="D25" s="166"/>
      <c r="E25" s="167"/>
      <c r="F25" s="188"/>
      <c r="G25" s="167"/>
      <c r="H25" s="23">
        <f>SUM(H9:H24)</f>
        <v>31.66</v>
      </c>
      <c r="I25" s="23">
        <f>SUM(I9:I24)</f>
        <v>27.339999999999996</v>
      </c>
      <c r="J25" s="23">
        <f>SUM(J9:J24)</f>
        <v>72.989999999999995</v>
      </c>
      <c r="K25" s="23">
        <f>SUM(K9:K24)</f>
        <v>769.6400000000001</v>
      </c>
      <c r="L25" s="23">
        <f t="shared" ref="L25:S25" si="2">SUM(L9:L24)</f>
        <v>0.51000000000000012</v>
      </c>
      <c r="M25" s="23">
        <f t="shared" si="2"/>
        <v>3.37</v>
      </c>
      <c r="N25" s="23">
        <f t="shared" si="2"/>
        <v>223.6</v>
      </c>
      <c r="O25" s="23">
        <f t="shared" si="2"/>
        <v>1.3900000000000001</v>
      </c>
      <c r="P25" s="23">
        <f t="shared" si="2"/>
        <v>435.13</v>
      </c>
      <c r="Q25" s="23">
        <f t="shared" si="2"/>
        <v>459.41</v>
      </c>
      <c r="R25" s="23">
        <f t="shared" si="2"/>
        <v>80.56</v>
      </c>
      <c r="S25" s="23">
        <f t="shared" si="2"/>
        <v>5.05</v>
      </c>
    </row>
    <row r="26" spans="1:19" ht="22.5" customHeight="1" x14ac:dyDescent="0.2">
      <c r="A26" s="134" t="s">
        <v>12</v>
      </c>
      <c r="B26" s="135">
        <f>B8</f>
        <v>99</v>
      </c>
      <c r="C26" s="136"/>
      <c r="D26" s="158"/>
      <c r="E26" s="136"/>
      <c r="F26" s="158"/>
      <c r="G26" s="136"/>
      <c r="H26" s="136"/>
      <c r="I26" s="136"/>
      <c r="J26" s="136"/>
      <c r="K26" s="137"/>
      <c r="L26" s="137"/>
      <c r="M26" s="137"/>
      <c r="N26" s="137"/>
      <c r="O26" s="137"/>
      <c r="P26" s="137"/>
      <c r="Q26" s="137"/>
      <c r="R26" s="137"/>
      <c r="S26" s="137"/>
    </row>
    <row r="27" spans="1:19" ht="34.5" customHeight="1" x14ac:dyDescent="0.2">
      <c r="A27" s="92" t="s">
        <v>167</v>
      </c>
      <c r="B27" s="100">
        <v>144</v>
      </c>
      <c r="C27" s="204"/>
      <c r="D27" s="95"/>
      <c r="E27" s="103">
        <v>100</v>
      </c>
      <c r="F27" s="95"/>
      <c r="G27" s="104">
        <f>SUM(G28:G34)</f>
        <v>4.6828000000000003</v>
      </c>
      <c r="H27" s="95">
        <v>1</v>
      </c>
      <c r="I27" s="104">
        <v>2</v>
      </c>
      <c r="J27" s="95">
        <v>6.1</v>
      </c>
      <c r="K27" s="104">
        <v>46.4</v>
      </c>
      <c r="L27" s="104">
        <v>0.02</v>
      </c>
      <c r="M27" s="104">
        <v>24.43</v>
      </c>
      <c r="N27" s="104"/>
      <c r="O27" s="104">
        <v>2.31</v>
      </c>
      <c r="P27" s="104">
        <v>43</v>
      </c>
      <c r="Q27" s="104">
        <v>28.32</v>
      </c>
      <c r="R27" s="104">
        <v>16</v>
      </c>
      <c r="S27" s="104">
        <v>0.52</v>
      </c>
    </row>
    <row r="28" spans="1:19" ht="15" customHeight="1" x14ac:dyDescent="0.2">
      <c r="A28" s="149" t="s">
        <v>92</v>
      </c>
      <c r="B28" s="207">
        <v>144</v>
      </c>
      <c r="C28" s="202">
        <v>56</v>
      </c>
      <c r="D28" s="55">
        <f t="shared" ref="D28:D34" si="3">B28*C28/1000</f>
        <v>8.0640000000000001</v>
      </c>
      <c r="E28" s="7"/>
      <c r="F28" s="55">
        <v>18.3</v>
      </c>
      <c r="G28" s="22">
        <f>C28*F28/1000</f>
        <v>1.0247999999999999</v>
      </c>
      <c r="H28" s="54"/>
      <c r="I28" s="7"/>
      <c r="J28" s="54"/>
      <c r="K28" s="7"/>
      <c r="L28" s="7"/>
      <c r="M28" s="7"/>
      <c r="N28" s="7"/>
      <c r="O28" s="7"/>
      <c r="P28" s="7"/>
      <c r="Q28" s="7"/>
      <c r="R28" s="7"/>
      <c r="S28" s="7"/>
    </row>
    <row r="29" spans="1:19" ht="15" customHeight="1" x14ac:dyDescent="0.2">
      <c r="A29" s="149" t="s">
        <v>28</v>
      </c>
      <c r="B29" s="207">
        <v>144</v>
      </c>
      <c r="C29" s="202">
        <v>19</v>
      </c>
      <c r="D29" s="55">
        <f t="shared" si="3"/>
        <v>2.7360000000000002</v>
      </c>
      <c r="E29" s="7"/>
      <c r="F29" s="55">
        <v>22.4</v>
      </c>
      <c r="G29" s="22">
        <f t="shared" ref="G29:G34" si="4">C29*F29/1000</f>
        <v>0.42559999999999998</v>
      </c>
      <c r="H29" s="54"/>
      <c r="I29" s="7"/>
      <c r="J29" s="54"/>
      <c r="K29" s="7"/>
      <c r="L29" s="7"/>
      <c r="M29" s="7"/>
      <c r="N29" s="7"/>
      <c r="O29" s="7"/>
      <c r="P29" s="7"/>
      <c r="Q29" s="7"/>
      <c r="R29" s="7"/>
      <c r="S29" s="7"/>
    </row>
    <row r="30" spans="1:19" ht="15" customHeight="1" x14ac:dyDescent="0.2">
      <c r="A30" s="149" t="s">
        <v>99</v>
      </c>
      <c r="B30" s="207">
        <v>144</v>
      </c>
      <c r="C30" s="202">
        <v>36</v>
      </c>
      <c r="D30" s="55">
        <f t="shared" si="3"/>
        <v>5.1840000000000002</v>
      </c>
      <c r="E30" s="7"/>
      <c r="F30" s="55">
        <v>67.900000000000006</v>
      </c>
      <c r="G30" s="22">
        <f t="shared" si="4"/>
        <v>2.4443999999999999</v>
      </c>
      <c r="H30" s="54"/>
      <c r="I30" s="7"/>
      <c r="J30" s="54"/>
      <c r="K30" s="7"/>
      <c r="L30" s="7"/>
      <c r="M30" s="7"/>
      <c r="N30" s="7"/>
      <c r="O30" s="7"/>
      <c r="P30" s="7"/>
      <c r="Q30" s="7"/>
      <c r="R30" s="7"/>
      <c r="S30" s="7"/>
    </row>
    <row r="31" spans="1:19" ht="15" customHeight="1" x14ac:dyDescent="0.2">
      <c r="A31" s="149" t="s">
        <v>22</v>
      </c>
      <c r="B31" s="207">
        <v>144</v>
      </c>
      <c r="C31" s="202">
        <v>4</v>
      </c>
      <c r="D31" s="55">
        <f t="shared" si="3"/>
        <v>0.57599999999999996</v>
      </c>
      <c r="E31" s="7"/>
      <c r="F31" s="55">
        <v>50</v>
      </c>
      <c r="G31" s="22">
        <f t="shared" si="4"/>
        <v>0.2</v>
      </c>
      <c r="H31" s="54"/>
      <c r="I31" s="7"/>
      <c r="J31" s="54"/>
      <c r="K31" s="7"/>
      <c r="L31" s="7"/>
      <c r="M31" s="7"/>
      <c r="N31" s="7"/>
      <c r="O31" s="7"/>
      <c r="P31" s="7"/>
      <c r="Q31" s="7"/>
      <c r="R31" s="7"/>
      <c r="S31" s="7"/>
    </row>
    <row r="32" spans="1:19" ht="15" customHeight="1" x14ac:dyDescent="0.2">
      <c r="A32" s="149" t="s">
        <v>36</v>
      </c>
      <c r="B32" s="207">
        <v>144</v>
      </c>
      <c r="C32" s="202">
        <v>5</v>
      </c>
      <c r="D32" s="55">
        <f t="shared" si="3"/>
        <v>0.72</v>
      </c>
      <c r="E32" s="7"/>
      <c r="F32" s="55">
        <v>24</v>
      </c>
      <c r="G32" s="22">
        <f t="shared" si="4"/>
        <v>0.12</v>
      </c>
      <c r="H32" s="54"/>
      <c r="I32" s="7"/>
      <c r="J32" s="54"/>
      <c r="K32" s="7"/>
      <c r="L32" s="7"/>
      <c r="M32" s="7"/>
      <c r="N32" s="7"/>
      <c r="O32" s="7"/>
      <c r="P32" s="7"/>
      <c r="Q32" s="7"/>
      <c r="R32" s="7"/>
      <c r="S32" s="7"/>
    </row>
    <row r="33" spans="1:19" ht="15" customHeight="1" x14ac:dyDescent="0.2">
      <c r="A33" s="149" t="s">
        <v>25</v>
      </c>
      <c r="B33" s="207">
        <v>144</v>
      </c>
      <c r="C33" s="202">
        <v>4</v>
      </c>
      <c r="D33" s="55">
        <f t="shared" si="3"/>
        <v>0.57599999999999996</v>
      </c>
      <c r="E33" s="7"/>
      <c r="F33" s="55">
        <v>117</v>
      </c>
      <c r="G33" s="22">
        <f t="shared" si="4"/>
        <v>0.46800000000000003</v>
      </c>
      <c r="H33" s="54"/>
      <c r="I33" s="7"/>
      <c r="J33" s="54"/>
      <c r="K33" s="7"/>
      <c r="L33" s="7"/>
      <c r="M33" s="7"/>
      <c r="N33" s="7"/>
      <c r="O33" s="7"/>
      <c r="P33" s="7"/>
      <c r="Q33" s="7"/>
      <c r="R33" s="7"/>
      <c r="S33" s="7"/>
    </row>
    <row r="34" spans="1:19" ht="15" customHeight="1" x14ac:dyDescent="0.2">
      <c r="A34" s="87" t="s">
        <v>168</v>
      </c>
      <c r="B34" s="207">
        <v>144</v>
      </c>
      <c r="C34" s="200">
        <v>1.2</v>
      </c>
      <c r="D34" s="90">
        <f t="shared" si="3"/>
        <v>0.17279999999999998</v>
      </c>
      <c r="E34" s="6"/>
      <c r="F34" s="90"/>
      <c r="G34" s="22">
        <f t="shared" si="4"/>
        <v>0</v>
      </c>
      <c r="H34" s="54"/>
      <c r="I34" s="7"/>
      <c r="J34" s="54"/>
      <c r="K34" s="7"/>
      <c r="L34" s="7"/>
      <c r="M34" s="7"/>
      <c r="N34" s="7"/>
      <c r="O34" s="7"/>
      <c r="P34" s="7"/>
      <c r="Q34" s="7"/>
      <c r="R34" s="7"/>
      <c r="S34" s="7"/>
    </row>
    <row r="35" spans="1:19" s="105" customFormat="1" ht="72.75" customHeight="1" x14ac:dyDescent="0.25">
      <c r="A35" s="92" t="s">
        <v>115</v>
      </c>
      <c r="B35" s="100">
        <v>144</v>
      </c>
      <c r="C35" s="204"/>
      <c r="D35" s="95"/>
      <c r="E35" s="103" t="s">
        <v>63</v>
      </c>
      <c r="F35" s="95"/>
      <c r="G35" s="104">
        <f>G36+G37+G38+G39+G40+G41+G42+G43+G44</f>
        <v>10.301000000000002</v>
      </c>
      <c r="H35" s="95">
        <v>2.69</v>
      </c>
      <c r="I35" s="104">
        <v>2.84</v>
      </c>
      <c r="J35" s="95">
        <v>2.75</v>
      </c>
      <c r="K35" s="104">
        <v>118</v>
      </c>
      <c r="L35" s="104">
        <v>0.05</v>
      </c>
      <c r="M35" s="104">
        <v>1.1399999999999999</v>
      </c>
      <c r="N35" s="104"/>
      <c r="O35" s="104">
        <v>0.39</v>
      </c>
      <c r="P35" s="104">
        <v>41.4</v>
      </c>
      <c r="Q35" s="104">
        <v>243.9</v>
      </c>
      <c r="R35" s="104">
        <v>18.899999999999999</v>
      </c>
      <c r="S35" s="104">
        <v>0.66</v>
      </c>
    </row>
    <row r="36" spans="1:19" s="126" customFormat="1" ht="15" customHeight="1" x14ac:dyDescent="0.2">
      <c r="A36" s="149" t="s">
        <v>112</v>
      </c>
      <c r="B36" s="207">
        <v>144</v>
      </c>
      <c r="C36" s="202">
        <v>13</v>
      </c>
      <c r="D36" s="55">
        <f t="shared" si="0"/>
        <v>1.8720000000000001</v>
      </c>
      <c r="E36" s="7"/>
      <c r="F36" s="55">
        <v>42.5</v>
      </c>
      <c r="G36" s="22">
        <f>C36*F36/1000</f>
        <v>0.55249999999999999</v>
      </c>
      <c r="H36" s="55"/>
      <c r="I36" s="22"/>
      <c r="J36" s="55"/>
      <c r="K36" s="22"/>
      <c r="L36" s="22"/>
      <c r="M36" s="22"/>
      <c r="N36" s="22"/>
      <c r="O36" s="22"/>
      <c r="P36" s="22"/>
      <c r="Q36" s="22"/>
      <c r="R36" s="22"/>
      <c r="S36" s="22"/>
    </row>
    <row r="37" spans="1:19" s="105" customFormat="1" ht="15" customHeight="1" x14ac:dyDescent="0.2">
      <c r="A37" s="149" t="s">
        <v>27</v>
      </c>
      <c r="B37" s="207">
        <v>144</v>
      </c>
      <c r="C37" s="202">
        <v>67</v>
      </c>
      <c r="D37" s="55">
        <f t="shared" si="0"/>
        <v>9.6479999999999997</v>
      </c>
      <c r="E37" s="7"/>
      <c r="F37" s="55">
        <v>16.899999999999999</v>
      </c>
      <c r="G37" s="22">
        <f t="shared" ref="G37:G44" si="5">C37*F37/1000</f>
        <v>1.1322999999999999</v>
      </c>
      <c r="H37" s="55"/>
      <c r="I37" s="22"/>
      <c r="J37" s="55"/>
      <c r="K37" s="22"/>
      <c r="L37" s="22"/>
      <c r="M37" s="22"/>
      <c r="N37" s="22"/>
      <c r="O37" s="22"/>
      <c r="P37" s="22"/>
      <c r="Q37" s="22"/>
      <c r="R37" s="22"/>
      <c r="S37" s="22"/>
    </row>
    <row r="38" spans="1:19" ht="15" customHeight="1" x14ac:dyDescent="0.2">
      <c r="A38" s="149" t="s">
        <v>36</v>
      </c>
      <c r="B38" s="207">
        <v>144</v>
      </c>
      <c r="C38" s="202">
        <v>12</v>
      </c>
      <c r="D38" s="55">
        <f t="shared" si="0"/>
        <v>1.728</v>
      </c>
      <c r="E38" s="7"/>
      <c r="F38" s="55">
        <v>24</v>
      </c>
      <c r="G38" s="22">
        <f t="shared" si="5"/>
        <v>0.28799999999999998</v>
      </c>
      <c r="H38" s="55"/>
      <c r="I38" s="22"/>
      <c r="J38" s="55"/>
      <c r="K38" s="22"/>
      <c r="L38" s="22"/>
      <c r="M38" s="22"/>
      <c r="N38" s="22"/>
      <c r="O38" s="22"/>
      <c r="P38" s="22"/>
      <c r="Q38" s="22"/>
      <c r="R38" s="22"/>
      <c r="S38" s="22"/>
    </row>
    <row r="39" spans="1:19" ht="15" customHeight="1" x14ac:dyDescent="0.2">
      <c r="A39" s="149" t="s">
        <v>137</v>
      </c>
      <c r="B39" s="207">
        <v>144</v>
      </c>
      <c r="C39" s="202">
        <v>46</v>
      </c>
      <c r="D39" s="55">
        <f t="shared" si="0"/>
        <v>6.6239999999999997</v>
      </c>
      <c r="E39" s="7"/>
      <c r="F39" s="55">
        <v>163</v>
      </c>
      <c r="G39" s="22">
        <f t="shared" si="5"/>
        <v>7.4980000000000002</v>
      </c>
      <c r="H39" s="55"/>
      <c r="I39" s="22"/>
      <c r="J39" s="55"/>
      <c r="K39" s="22"/>
      <c r="L39" s="22"/>
      <c r="M39" s="22"/>
      <c r="N39" s="22"/>
      <c r="O39" s="22"/>
      <c r="P39" s="22"/>
      <c r="Q39" s="22"/>
      <c r="R39" s="22"/>
      <c r="S39" s="22"/>
    </row>
    <row r="40" spans="1:19" s="36" customFormat="1" ht="15" customHeight="1" x14ac:dyDescent="0.2">
      <c r="A40" s="149" t="s">
        <v>28</v>
      </c>
      <c r="B40" s="207">
        <v>144</v>
      </c>
      <c r="C40" s="202">
        <v>13</v>
      </c>
      <c r="D40" s="55">
        <f t="shared" si="0"/>
        <v>1.8720000000000001</v>
      </c>
      <c r="E40" s="7"/>
      <c r="F40" s="55">
        <v>22.4</v>
      </c>
      <c r="G40" s="22">
        <f t="shared" si="5"/>
        <v>0.29120000000000001</v>
      </c>
      <c r="H40" s="55"/>
      <c r="I40" s="22"/>
      <c r="J40" s="55"/>
      <c r="K40" s="22"/>
      <c r="L40" s="22"/>
      <c r="M40" s="22"/>
      <c r="N40" s="22"/>
      <c r="O40" s="22"/>
      <c r="P40" s="22"/>
      <c r="Q40" s="22"/>
      <c r="R40" s="22"/>
      <c r="S40" s="22"/>
    </row>
    <row r="41" spans="1:19" ht="15" customHeight="1" x14ac:dyDescent="0.2">
      <c r="A41" s="149" t="s">
        <v>107</v>
      </c>
      <c r="B41" s="207">
        <v>144</v>
      </c>
      <c r="C41" s="202">
        <v>1E-3</v>
      </c>
      <c r="D41" s="55">
        <f t="shared" si="0"/>
        <v>1.44E-4</v>
      </c>
      <c r="E41" s="7"/>
      <c r="F41" s="55"/>
      <c r="G41" s="22">
        <f t="shared" si="5"/>
        <v>0</v>
      </c>
      <c r="H41" s="55"/>
      <c r="I41" s="22"/>
      <c r="J41" s="55"/>
      <c r="K41" s="22"/>
      <c r="L41" s="22"/>
      <c r="M41" s="22"/>
      <c r="N41" s="22"/>
      <c r="O41" s="22"/>
      <c r="P41" s="22"/>
      <c r="Q41" s="22"/>
      <c r="R41" s="22"/>
      <c r="S41" s="22"/>
    </row>
    <row r="42" spans="1:19" ht="15" customHeight="1" x14ac:dyDescent="0.2">
      <c r="A42" s="149" t="s">
        <v>76</v>
      </c>
      <c r="B42" s="207">
        <v>144</v>
      </c>
      <c r="C42" s="202">
        <v>3</v>
      </c>
      <c r="D42" s="55">
        <f t="shared" si="0"/>
        <v>0.432</v>
      </c>
      <c r="E42" s="7"/>
      <c r="F42" s="55">
        <v>52</v>
      </c>
      <c r="G42" s="22">
        <f t="shared" si="5"/>
        <v>0.156</v>
      </c>
      <c r="H42" s="55"/>
      <c r="I42" s="22"/>
      <c r="J42" s="55"/>
      <c r="K42" s="22"/>
      <c r="L42" s="22"/>
      <c r="M42" s="22"/>
      <c r="N42" s="22"/>
      <c r="O42" s="22"/>
      <c r="P42" s="22"/>
      <c r="Q42" s="22"/>
      <c r="R42" s="22"/>
      <c r="S42" s="22"/>
    </row>
    <row r="43" spans="1:19" ht="15" customHeight="1" x14ac:dyDescent="0.2">
      <c r="A43" s="149" t="s">
        <v>19</v>
      </c>
      <c r="B43" s="207">
        <v>144</v>
      </c>
      <c r="C43" s="202">
        <v>2</v>
      </c>
      <c r="D43" s="55">
        <f t="shared" si="0"/>
        <v>0.28799999999999998</v>
      </c>
      <c r="E43" s="7"/>
      <c r="F43" s="55">
        <v>16</v>
      </c>
      <c r="G43" s="22">
        <f t="shared" si="5"/>
        <v>3.2000000000000001E-2</v>
      </c>
      <c r="H43" s="55"/>
      <c r="I43" s="22"/>
      <c r="J43" s="55"/>
      <c r="K43" s="22"/>
      <c r="L43" s="22"/>
      <c r="M43" s="22"/>
      <c r="N43" s="22"/>
      <c r="O43" s="22"/>
      <c r="P43" s="22"/>
      <c r="Q43" s="22"/>
      <c r="R43" s="22"/>
      <c r="S43" s="22"/>
    </row>
    <row r="44" spans="1:19" s="36" customFormat="1" ht="15" customHeight="1" x14ac:dyDescent="0.2">
      <c r="A44" s="87" t="s">
        <v>25</v>
      </c>
      <c r="B44" s="207">
        <v>144</v>
      </c>
      <c r="C44" s="200">
        <v>3</v>
      </c>
      <c r="D44" s="90">
        <f t="shared" si="0"/>
        <v>0.432</v>
      </c>
      <c r="E44" s="6"/>
      <c r="F44" s="90">
        <v>117</v>
      </c>
      <c r="G44" s="22">
        <f t="shared" si="5"/>
        <v>0.35099999999999998</v>
      </c>
      <c r="H44" s="90"/>
      <c r="I44" s="8"/>
      <c r="J44" s="90"/>
      <c r="K44" s="8"/>
      <c r="L44" s="8"/>
      <c r="M44" s="8"/>
      <c r="N44" s="8"/>
      <c r="O44" s="8"/>
      <c r="P44" s="8"/>
      <c r="Q44" s="8"/>
      <c r="R44" s="8"/>
      <c r="S44" s="8"/>
    </row>
    <row r="45" spans="1:19" s="105" customFormat="1" ht="25.5" x14ac:dyDescent="0.25">
      <c r="A45" s="99" t="s">
        <v>190</v>
      </c>
      <c r="B45" s="207">
        <v>144</v>
      </c>
      <c r="C45" s="110"/>
      <c r="D45" s="95"/>
      <c r="E45" s="103">
        <v>75</v>
      </c>
      <c r="F45" s="95"/>
      <c r="G45" s="104">
        <f>G46+G47+G48+G49</f>
        <v>19.643999999999998</v>
      </c>
      <c r="H45" s="95">
        <v>15.89</v>
      </c>
      <c r="I45" s="104">
        <v>11.67</v>
      </c>
      <c r="J45" s="95">
        <v>3.09</v>
      </c>
      <c r="K45" s="104">
        <v>292.36</v>
      </c>
      <c r="L45" s="104">
        <v>0.04</v>
      </c>
      <c r="M45" s="104">
        <v>0.67</v>
      </c>
      <c r="N45" s="104">
        <v>24.4</v>
      </c>
      <c r="O45" s="104"/>
      <c r="P45" s="104">
        <v>24.54</v>
      </c>
      <c r="Q45" s="104">
        <v>83.48</v>
      </c>
      <c r="R45" s="104">
        <v>15.09</v>
      </c>
      <c r="S45" s="104">
        <v>0.41</v>
      </c>
    </row>
    <row r="46" spans="1:19" ht="15" customHeight="1" x14ac:dyDescent="0.2">
      <c r="A46" s="11" t="s">
        <v>239</v>
      </c>
      <c r="B46" s="207">
        <v>144</v>
      </c>
      <c r="C46" s="12">
        <v>91</v>
      </c>
      <c r="D46" s="55">
        <f t="shared" si="0"/>
        <v>13.103999999999999</v>
      </c>
      <c r="E46" s="7"/>
      <c r="F46" s="55">
        <v>190</v>
      </c>
      <c r="G46" s="22">
        <f>C46*F46/1000</f>
        <v>17.29</v>
      </c>
      <c r="H46" s="55"/>
      <c r="I46" s="22"/>
      <c r="J46" s="55"/>
      <c r="K46" s="22"/>
      <c r="L46" s="22"/>
      <c r="M46" s="22"/>
      <c r="N46" s="22"/>
      <c r="O46" s="22"/>
      <c r="P46" s="22"/>
      <c r="Q46" s="22"/>
      <c r="R46" s="22"/>
      <c r="S46" s="22"/>
    </row>
    <row r="47" spans="1:19" s="105" customFormat="1" ht="15" customHeight="1" x14ac:dyDescent="0.2">
      <c r="A47" s="11" t="s">
        <v>36</v>
      </c>
      <c r="B47" s="207">
        <v>144</v>
      </c>
      <c r="C47" s="12">
        <v>3</v>
      </c>
      <c r="D47" s="55">
        <f t="shared" si="0"/>
        <v>0.432</v>
      </c>
      <c r="E47" s="7"/>
      <c r="F47" s="55">
        <v>24</v>
      </c>
      <c r="G47" s="22">
        <f t="shared" ref="G47:G56" si="6">C47*F47/1000</f>
        <v>7.1999999999999995E-2</v>
      </c>
      <c r="H47" s="55"/>
      <c r="I47" s="22"/>
      <c r="J47" s="55"/>
      <c r="K47" s="22"/>
      <c r="L47" s="22"/>
      <c r="M47" s="22"/>
      <c r="N47" s="22"/>
      <c r="O47" s="22"/>
      <c r="P47" s="22"/>
      <c r="Q47" s="22"/>
      <c r="R47" s="22"/>
      <c r="S47" s="22"/>
    </row>
    <row r="48" spans="1:19" ht="15" customHeight="1" x14ac:dyDescent="0.2">
      <c r="A48" s="11" t="s">
        <v>41</v>
      </c>
      <c r="B48" s="207">
        <v>144</v>
      </c>
      <c r="C48" s="12">
        <v>5</v>
      </c>
      <c r="D48" s="55">
        <f t="shared" si="0"/>
        <v>0.72</v>
      </c>
      <c r="E48" s="7"/>
      <c r="F48" s="55">
        <v>450</v>
      </c>
      <c r="G48" s="22">
        <f t="shared" si="6"/>
        <v>2.25</v>
      </c>
      <c r="H48" s="55"/>
      <c r="I48" s="22"/>
      <c r="J48" s="55"/>
      <c r="K48" s="22"/>
      <c r="L48" s="22"/>
      <c r="M48" s="22"/>
      <c r="N48" s="22"/>
      <c r="O48" s="22"/>
      <c r="P48" s="22"/>
      <c r="Q48" s="22"/>
      <c r="R48" s="22"/>
      <c r="S48" s="22"/>
    </row>
    <row r="49" spans="1:19" s="105" customFormat="1" ht="15" customHeight="1" x14ac:dyDescent="0.2">
      <c r="A49" s="11" t="s">
        <v>19</v>
      </c>
      <c r="B49" s="207">
        <v>144</v>
      </c>
      <c r="C49" s="12">
        <v>2</v>
      </c>
      <c r="D49" s="55">
        <f t="shared" si="0"/>
        <v>0.28799999999999998</v>
      </c>
      <c r="E49" s="7"/>
      <c r="F49" s="55">
        <v>16</v>
      </c>
      <c r="G49" s="22">
        <f t="shared" si="6"/>
        <v>3.2000000000000001E-2</v>
      </c>
      <c r="H49" s="55"/>
      <c r="I49" s="22"/>
      <c r="J49" s="55"/>
      <c r="K49" s="22"/>
      <c r="L49" s="22"/>
      <c r="M49" s="22"/>
      <c r="N49" s="22"/>
      <c r="O49" s="22"/>
      <c r="P49" s="22"/>
      <c r="Q49" s="22"/>
      <c r="R49" s="22"/>
      <c r="S49" s="22"/>
    </row>
    <row r="50" spans="1:19" ht="15" customHeight="1" x14ac:dyDescent="0.2">
      <c r="A50" s="92" t="s">
        <v>93</v>
      </c>
      <c r="B50" s="100">
        <v>144</v>
      </c>
      <c r="C50" s="204"/>
      <c r="D50" s="96"/>
      <c r="E50" s="103">
        <v>150</v>
      </c>
      <c r="F50" s="95"/>
      <c r="G50" s="104">
        <f>G51+G52+G53</f>
        <v>4.6298999999999992</v>
      </c>
      <c r="H50" s="95">
        <v>3.16</v>
      </c>
      <c r="I50" s="104">
        <v>1.56</v>
      </c>
      <c r="J50" s="95">
        <v>25.17</v>
      </c>
      <c r="K50" s="104">
        <v>128.30000000000001</v>
      </c>
      <c r="L50" s="83">
        <v>0.03</v>
      </c>
      <c r="M50" s="83"/>
      <c r="N50" s="83">
        <v>36</v>
      </c>
      <c r="O50" s="83">
        <v>0.8</v>
      </c>
      <c r="P50" s="83">
        <v>3.48</v>
      </c>
      <c r="Q50" s="83">
        <v>82</v>
      </c>
      <c r="R50" s="83">
        <v>25.34</v>
      </c>
      <c r="S50" s="83">
        <v>0.7</v>
      </c>
    </row>
    <row r="51" spans="1:19" ht="15" customHeight="1" x14ac:dyDescent="0.2">
      <c r="A51" s="149" t="s">
        <v>35</v>
      </c>
      <c r="B51" s="207">
        <v>144</v>
      </c>
      <c r="C51" s="202">
        <v>53</v>
      </c>
      <c r="D51" s="54">
        <f t="shared" ref="D51:D53" si="7">B51*C51/1000</f>
        <v>7.6319999999999997</v>
      </c>
      <c r="E51" s="7"/>
      <c r="F51" s="55">
        <v>44.3</v>
      </c>
      <c r="G51" s="22">
        <f t="shared" ref="G51:G53" si="8">C51*F51/1000</f>
        <v>2.3478999999999997</v>
      </c>
      <c r="H51" s="55"/>
      <c r="I51" s="22"/>
      <c r="J51" s="55"/>
      <c r="K51" s="22"/>
      <c r="L51" s="22"/>
      <c r="M51" s="22"/>
      <c r="N51" s="22"/>
      <c r="O51" s="22"/>
      <c r="P51" s="22"/>
      <c r="Q51" s="22"/>
      <c r="R51" s="22"/>
      <c r="S51" s="22"/>
    </row>
    <row r="52" spans="1:19" ht="15" customHeight="1" x14ac:dyDescent="0.2">
      <c r="A52" s="149" t="s">
        <v>41</v>
      </c>
      <c r="B52" s="207">
        <v>144</v>
      </c>
      <c r="C52" s="202">
        <v>5</v>
      </c>
      <c r="D52" s="54">
        <f t="shared" si="7"/>
        <v>0.72</v>
      </c>
      <c r="E52" s="7"/>
      <c r="F52" s="55">
        <v>450</v>
      </c>
      <c r="G52" s="22">
        <f t="shared" si="8"/>
        <v>2.25</v>
      </c>
      <c r="H52" s="55"/>
      <c r="I52" s="22"/>
      <c r="J52" s="55"/>
      <c r="K52" s="22"/>
      <c r="L52" s="22"/>
      <c r="M52" s="22"/>
      <c r="N52" s="22"/>
      <c r="O52" s="22"/>
      <c r="P52" s="22"/>
      <c r="Q52" s="22"/>
      <c r="R52" s="22"/>
      <c r="S52" s="22"/>
    </row>
    <row r="53" spans="1:19" ht="15" customHeight="1" x14ac:dyDescent="0.2">
      <c r="A53" s="87" t="s">
        <v>19</v>
      </c>
      <c r="B53" s="207">
        <v>144</v>
      </c>
      <c r="C53" s="200">
        <v>2</v>
      </c>
      <c r="D53" s="4">
        <f t="shared" si="7"/>
        <v>0.28799999999999998</v>
      </c>
      <c r="E53" s="6"/>
      <c r="F53" s="90">
        <v>16</v>
      </c>
      <c r="G53" s="22">
        <f t="shared" si="8"/>
        <v>3.2000000000000001E-2</v>
      </c>
      <c r="H53" s="90"/>
      <c r="I53" s="8"/>
      <c r="J53" s="90"/>
      <c r="K53" s="8"/>
      <c r="L53" s="8"/>
      <c r="M53" s="8"/>
      <c r="N53" s="8"/>
      <c r="O53" s="8"/>
      <c r="P53" s="8"/>
      <c r="Q53" s="8"/>
      <c r="R53" s="8"/>
      <c r="S53" s="8"/>
    </row>
    <row r="54" spans="1:19" s="105" customFormat="1" ht="25.5" x14ac:dyDescent="0.2">
      <c r="A54" s="106" t="s">
        <v>110</v>
      </c>
      <c r="B54" s="207">
        <v>144</v>
      </c>
      <c r="C54" s="107"/>
      <c r="D54" s="190"/>
      <c r="E54" s="108">
        <v>200</v>
      </c>
      <c r="F54" s="190"/>
      <c r="G54" s="184">
        <f>G55+G56</f>
        <v>8.6120000000000001</v>
      </c>
      <c r="H54" s="190">
        <v>0.45</v>
      </c>
      <c r="I54" s="109">
        <v>0.1</v>
      </c>
      <c r="J54" s="190">
        <v>33.99</v>
      </c>
      <c r="K54" s="109">
        <v>141.19999999999999</v>
      </c>
      <c r="L54" s="103">
        <v>0.1</v>
      </c>
      <c r="M54" s="103">
        <v>60</v>
      </c>
      <c r="N54" s="103"/>
      <c r="O54" s="103"/>
      <c r="P54" s="103">
        <v>115.1</v>
      </c>
      <c r="Q54" s="103">
        <v>57.5</v>
      </c>
      <c r="R54" s="103">
        <v>38.130000000000003</v>
      </c>
      <c r="S54" s="103">
        <v>1.2</v>
      </c>
    </row>
    <row r="55" spans="1:19" ht="15" customHeight="1" x14ac:dyDescent="0.2">
      <c r="A55" s="11" t="s">
        <v>113</v>
      </c>
      <c r="B55" s="207">
        <v>144</v>
      </c>
      <c r="C55" s="12">
        <v>80</v>
      </c>
      <c r="D55" s="55">
        <f t="shared" si="0"/>
        <v>11.52</v>
      </c>
      <c r="E55" s="7"/>
      <c r="F55" s="55">
        <v>88.9</v>
      </c>
      <c r="G55" s="22">
        <f t="shared" si="6"/>
        <v>7.1120000000000001</v>
      </c>
      <c r="H55" s="54"/>
      <c r="I55" s="7"/>
      <c r="J55" s="54"/>
      <c r="K55" s="7"/>
      <c r="L55" s="7"/>
      <c r="M55" s="7"/>
      <c r="N55" s="7"/>
      <c r="O55" s="7"/>
      <c r="P55" s="7"/>
      <c r="Q55" s="7"/>
      <c r="R55" s="7"/>
      <c r="S55" s="7"/>
    </row>
    <row r="56" spans="1:19" s="36" customFormat="1" ht="15" customHeight="1" x14ac:dyDescent="0.2">
      <c r="A56" s="10" t="s">
        <v>22</v>
      </c>
      <c r="B56" s="207">
        <v>144</v>
      </c>
      <c r="C56" s="9">
        <v>30</v>
      </c>
      <c r="D56" s="90">
        <f t="shared" si="0"/>
        <v>4.32</v>
      </c>
      <c r="E56" s="6"/>
      <c r="F56" s="90">
        <v>50</v>
      </c>
      <c r="G56" s="22">
        <f t="shared" si="6"/>
        <v>1.5</v>
      </c>
      <c r="H56" s="4"/>
      <c r="I56" s="6"/>
      <c r="J56" s="4"/>
      <c r="K56" s="6"/>
      <c r="L56" s="6"/>
      <c r="M56" s="6"/>
      <c r="N56" s="6"/>
      <c r="O56" s="6"/>
      <c r="P56" s="6"/>
      <c r="Q56" s="6"/>
      <c r="R56" s="6"/>
      <c r="S56" s="6"/>
    </row>
    <row r="57" spans="1:19" s="105" customFormat="1" ht="15" customHeight="1" x14ac:dyDescent="0.2">
      <c r="A57" s="99" t="s">
        <v>44</v>
      </c>
      <c r="B57" s="207">
        <v>144</v>
      </c>
      <c r="C57" s="101"/>
      <c r="D57" s="95"/>
      <c r="E57" s="103">
        <v>90</v>
      </c>
      <c r="F57" s="104"/>
      <c r="G57" s="104">
        <f>SUM(G58)</f>
        <v>3.69</v>
      </c>
      <c r="H57" s="35">
        <v>8.4600000000000009</v>
      </c>
      <c r="I57" s="35">
        <v>2.5099999999999998</v>
      </c>
      <c r="J57" s="35">
        <v>44.33</v>
      </c>
      <c r="K57" s="35">
        <v>186</v>
      </c>
      <c r="L57" s="114">
        <v>0.04</v>
      </c>
      <c r="M57" s="114"/>
      <c r="N57" s="114"/>
      <c r="O57" s="114">
        <v>0.36</v>
      </c>
      <c r="P57" s="114">
        <v>9.1999999999999993</v>
      </c>
      <c r="Q57" s="114">
        <v>42.4</v>
      </c>
      <c r="R57" s="114">
        <v>10</v>
      </c>
      <c r="S57" s="114">
        <v>1.24</v>
      </c>
    </row>
    <row r="58" spans="1:19" ht="15" customHeight="1" x14ac:dyDescent="0.2">
      <c r="A58" s="10" t="s">
        <v>43</v>
      </c>
      <c r="B58" s="207">
        <v>144</v>
      </c>
      <c r="C58" s="9">
        <v>90</v>
      </c>
      <c r="D58" s="90">
        <f t="shared" si="0"/>
        <v>12.96</v>
      </c>
      <c r="E58" s="6"/>
      <c r="F58" s="8">
        <v>41</v>
      </c>
      <c r="G58" s="8">
        <f>C58*F58/1000</f>
        <v>3.69</v>
      </c>
      <c r="H58" s="4"/>
      <c r="I58" s="6"/>
      <c r="J58" s="4"/>
      <c r="K58" s="6"/>
      <c r="L58" s="6"/>
      <c r="M58" s="6"/>
      <c r="N58" s="6"/>
      <c r="O58" s="6"/>
      <c r="P58" s="6"/>
      <c r="Q58" s="6"/>
      <c r="R58" s="6"/>
      <c r="S58" s="6"/>
    </row>
    <row r="59" spans="1:19" s="36" customFormat="1" ht="15" customHeight="1" x14ac:dyDescent="0.2">
      <c r="A59" s="163"/>
      <c r="B59" s="164"/>
      <c r="C59" s="179"/>
      <c r="D59" s="166"/>
      <c r="E59" s="167"/>
      <c r="F59" s="188"/>
      <c r="G59" s="167"/>
      <c r="H59" s="23">
        <f>SUM(H27:H58)</f>
        <v>31.650000000000002</v>
      </c>
      <c r="I59" s="23">
        <f>SUM(I35:I58)</f>
        <v>18.68</v>
      </c>
      <c r="J59" s="23">
        <f>SUM(J35:J58)</f>
        <v>109.33</v>
      </c>
      <c r="K59" s="23">
        <f>SUM(K35:K58)</f>
        <v>865.86000000000013</v>
      </c>
      <c r="L59" s="23">
        <f t="shared" ref="L59:S59" si="9">SUM(L35:L58)</f>
        <v>0.26</v>
      </c>
      <c r="M59" s="23">
        <f t="shared" si="9"/>
        <v>61.81</v>
      </c>
      <c r="N59" s="23">
        <f t="shared" si="9"/>
        <v>60.4</v>
      </c>
      <c r="O59" s="23">
        <f t="shared" si="9"/>
        <v>1.5499999999999998</v>
      </c>
      <c r="P59" s="23">
        <f t="shared" si="9"/>
        <v>193.71999999999997</v>
      </c>
      <c r="Q59" s="23">
        <f t="shared" si="9"/>
        <v>509.28</v>
      </c>
      <c r="R59" s="23">
        <f t="shared" si="9"/>
        <v>107.46000000000001</v>
      </c>
      <c r="S59" s="23">
        <f t="shared" si="9"/>
        <v>4.21</v>
      </c>
    </row>
    <row r="60" spans="1:19" s="125" customFormat="1" ht="27" customHeight="1" x14ac:dyDescent="0.15">
      <c r="A60" s="99" t="s">
        <v>101</v>
      </c>
      <c r="B60" s="93">
        <v>144</v>
      </c>
      <c r="C60" s="101"/>
      <c r="D60" s="95"/>
      <c r="E60" s="103">
        <v>170</v>
      </c>
      <c r="F60" s="95"/>
      <c r="G60" s="104">
        <f>SUM(G61)</f>
        <v>11.543000000000001</v>
      </c>
      <c r="H60" s="95">
        <v>0.68</v>
      </c>
      <c r="I60" s="104">
        <v>0.51</v>
      </c>
      <c r="J60" s="95">
        <v>13.5</v>
      </c>
      <c r="K60" s="104">
        <v>80</v>
      </c>
      <c r="L60" s="104" t="s">
        <v>252</v>
      </c>
      <c r="M60" s="104">
        <v>7.5</v>
      </c>
      <c r="N60" s="104"/>
      <c r="O60" s="104">
        <v>0.15</v>
      </c>
      <c r="P60" s="104">
        <v>12</v>
      </c>
      <c r="Q60" s="104">
        <v>8.25</v>
      </c>
      <c r="R60" s="104">
        <v>6.75</v>
      </c>
      <c r="S60" s="104">
        <v>1.65</v>
      </c>
    </row>
    <row r="61" spans="1:19" s="125" customFormat="1" ht="20.25" customHeight="1" x14ac:dyDescent="0.2">
      <c r="A61" s="10" t="s">
        <v>99</v>
      </c>
      <c r="B61" s="88">
        <v>144</v>
      </c>
      <c r="C61" s="9">
        <v>170</v>
      </c>
      <c r="D61" s="90">
        <f t="shared" ref="D61" si="10">B61*C61/1000</f>
        <v>24.48</v>
      </c>
      <c r="E61" s="6"/>
      <c r="F61" s="90">
        <v>67.900000000000006</v>
      </c>
      <c r="G61" s="8">
        <f>C61*F61/1000</f>
        <v>11.543000000000001</v>
      </c>
      <c r="H61" s="90"/>
      <c r="I61" s="8"/>
      <c r="J61" s="90"/>
      <c r="K61" s="8"/>
      <c r="L61" s="8"/>
      <c r="M61" s="8"/>
      <c r="N61" s="8"/>
      <c r="O61" s="8"/>
      <c r="P61" s="8"/>
      <c r="Q61" s="8"/>
      <c r="R61" s="8"/>
      <c r="S61" s="8"/>
    </row>
    <row r="62" spans="1:19" ht="15" customHeight="1" x14ac:dyDescent="0.2">
      <c r="A62" s="163"/>
      <c r="B62" s="164"/>
      <c r="C62" s="179"/>
      <c r="D62" s="166"/>
      <c r="E62" s="167"/>
      <c r="F62" s="167"/>
      <c r="G62" s="167"/>
      <c r="H62" s="23">
        <f t="shared" ref="H62:S62" si="11">SUM(H60:H61)</f>
        <v>0.68</v>
      </c>
      <c r="I62" s="23">
        <f t="shared" si="11"/>
        <v>0.51</v>
      </c>
      <c r="J62" s="23">
        <f t="shared" si="11"/>
        <v>13.5</v>
      </c>
      <c r="K62" s="23">
        <f t="shared" si="11"/>
        <v>80</v>
      </c>
      <c r="L62" s="23">
        <f t="shared" si="11"/>
        <v>0</v>
      </c>
      <c r="M62" s="23">
        <f t="shared" si="11"/>
        <v>7.5</v>
      </c>
      <c r="N62" s="23">
        <f t="shared" si="11"/>
        <v>0</v>
      </c>
      <c r="O62" s="23">
        <f t="shared" si="11"/>
        <v>0.15</v>
      </c>
      <c r="P62" s="23">
        <f t="shared" si="11"/>
        <v>12</v>
      </c>
      <c r="Q62" s="23">
        <f t="shared" si="11"/>
        <v>8.25</v>
      </c>
      <c r="R62" s="23">
        <f t="shared" si="11"/>
        <v>6.75</v>
      </c>
      <c r="S62" s="23">
        <f t="shared" si="11"/>
        <v>1.65</v>
      </c>
    </row>
    <row r="63" spans="1:19" x14ac:dyDescent="0.2">
      <c r="A63" s="58"/>
      <c r="B63" s="58"/>
      <c r="C63" s="58"/>
      <c r="D63" s="58"/>
      <c r="E63" s="58"/>
      <c r="F63" s="255" t="s">
        <v>47</v>
      </c>
      <c r="G63" s="50">
        <f>E65*E66</f>
        <v>11205.166499999998</v>
      </c>
      <c r="H63" s="155">
        <f t="shared" ref="H63:S63" si="12">H25+H59+H62</f>
        <v>63.99</v>
      </c>
      <c r="I63" s="155">
        <f t="shared" si="12"/>
        <v>46.529999999999994</v>
      </c>
      <c r="J63" s="155">
        <f t="shared" si="12"/>
        <v>195.82</v>
      </c>
      <c r="K63" s="155">
        <f t="shared" si="12"/>
        <v>1715.5000000000002</v>
      </c>
      <c r="L63" s="155">
        <f t="shared" si="12"/>
        <v>0.77000000000000013</v>
      </c>
      <c r="M63" s="155">
        <f t="shared" si="12"/>
        <v>72.680000000000007</v>
      </c>
      <c r="N63" s="155">
        <f t="shared" si="12"/>
        <v>284</v>
      </c>
      <c r="O63" s="155">
        <f t="shared" si="12"/>
        <v>3.09</v>
      </c>
      <c r="P63" s="155">
        <f t="shared" si="12"/>
        <v>640.84999999999991</v>
      </c>
      <c r="Q63" s="155">
        <f t="shared" si="12"/>
        <v>976.94</v>
      </c>
      <c r="R63" s="155">
        <f t="shared" si="12"/>
        <v>194.77</v>
      </c>
      <c r="S63" s="155">
        <f t="shared" si="12"/>
        <v>10.91</v>
      </c>
    </row>
    <row r="65" spans="1:9" x14ac:dyDescent="0.2">
      <c r="A65" s="2" t="s">
        <v>48</v>
      </c>
      <c r="E65" s="177">
        <v>99</v>
      </c>
      <c r="F65" s="2" t="s">
        <v>49</v>
      </c>
    </row>
    <row r="66" spans="1:9" ht="18.75" customHeight="1" x14ac:dyDescent="0.2">
      <c r="A66" s="2" t="s">
        <v>50</v>
      </c>
      <c r="E66" s="176">
        <f>SUM(G9+G15+G17+G19+G23+G27+G35+G45+G50+G54+G57+G60)</f>
        <v>113.18349999999998</v>
      </c>
      <c r="F66" s="2" t="s">
        <v>51</v>
      </c>
    </row>
    <row r="68" spans="1:9" ht="26.25" customHeight="1" x14ac:dyDescent="0.2">
      <c r="A68" s="2" t="s">
        <v>271</v>
      </c>
      <c r="B68" s="3" t="s">
        <v>272</v>
      </c>
      <c r="E68" s="2" t="s">
        <v>52</v>
      </c>
      <c r="H68" s="3"/>
      <c r="I68" s="2" t="s">
        <v>53</v>
      </c>
    </row>
  </sheetData>
  <mergeCells count="6">
    <mergeCell ref="H5:K5"/>
    <mergeCell ref="A1:B1"/>
    <mergeCell ref="A2:B2"/>
    <mergeCell ref="A3:B3"/>
    <mergeCell ref="A4:B4"/>
    <mergeCell ref="C4:G5"/>
  </mergeCells>
  <pageMargins left="0.78740157480314965" right="0.39370078740157483" top="0.39370078740157483" bottom="0.39370078740157483" header="0.31496062992125984" footer="0.31496062992125984"/>
  <pageSetup paperSize="9" scale="46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8"/>
  <sheetViews>
    <sheetView view="pageBreakPreview" zoomScale="86" zoomScaleNormal="110" zoomScaleSheetLayoutView="86" workbookViewId="0">
      <selection activeCell="F18" sqref="F18"/>
    </sheetView>
  </sheetViews>
  <sheetFormatPr defaultColWidth="8.85546875" defaultRowHeight="12.75" x14ac:dyDescent="0.2"/>
  <cols>
    <col min="1" max="1" width="29.85546875" style="2" customWidth="1"/>
    <col min="2" max="2" width="12.5703125" style="2" customWidth="1"/>
    <col min="3" max="6" width="9.7109375" style="2" customWidth="1"/>
    <col min="7" max="7" width="12.140625" style="2" customWidth="1"/>
    <col min="8" max="11" width="9.7109375" style="2" customWidth="1"/>
    <col min="12" max="16384" width="8.85546875" style="2"/>
  </cols>
  <sheetData>
    <row r="1" spans="1:19" x14ac:dyDescent="0.2">
      <c r="A1" s="270" t="s">
        <v>148</v>
      </c>
      <c r="B1" s="270"/>
    </row>
    <row r="2" spans="1:19" x14ac:dyDescent="0.2">
      <c r="A2" s="271" t="s">
        <v>14</v>
      </c>
      <c r="B2" s="271"/>
    </row>
    <row r="3" spans="1:19" ht="15" x14ac:dyDescent="0.25">
      <c r="A3" s="270" t="s">
        <v>17</v>
      </c>
      <c r="B3" s="270"/>
      <c r="H3" s="278"/>
      <c r="I3" s="278"/>
      <c r="J3" s="279"/>
      <c r="K3" s="279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19.5" x14ac:dyDescent="0.25">
      <c r="C5" s="272"/>
      <c r="D5" s="272"/>
      <c r="E5" s="272"/>
      <c r="F5" s="272"/>
      <c r="G5" s="272"/>
      <c r="H5" s="269" t="s">
        <v>84</v>
      </c>
      <c r="I5" s="269"/>
      <c r="J5" s="269"/>
      <c r="K5" s="269"/>
    </row>
    <row r="6" spans="1:19" x14ac:dyDescent="0.2">
      <c r="E6" s="2" t="s">
        <v>181</v>
      </c>
    </row>
    <row r="7" spans="1:19" s="1" customFormat="1" ht="52.5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s="138" customFormat="1" ht="22.5" customHeight="1" x14ac:dyDescent="0.25">
      <c r="A8" s="134" t="s">
        <v>11</v>
      </c>
      <c r="B8" s="135">
        <v>138</v>
      </c>
      <c r="C8" s="136"/>
      <c r="D8" s="136"/>
      <c r="E8" s="136"/>
      <c r="F8" s="136"/>
      <c r="G8" s="136"/>
      <c r="H8" s="136"/>
      <c r="I8" s="136"/>
      <c r="J8" s="136"/>
      <c r="K8" s="137"/>
      <c r="L8" s="137"/>
      <c r="M8" s="137"/>
      <c r="N8" s="137"/>
      <c r="O8" s="137"/>
      <c r="P8" s="137"/>
      <c r="Q8" s="137"/>
      <c r="R8" s="137"/>
      <c r="S8" s="137"/>
    </row>
    <row r="9" spans="1:19" s="105" customFormat="1" ht="25.5" x14ac:dyDescent="0.25">
      <c r="A9" s="92" t="s">
        <v>159</v>
      </c>
      <c r="B9" s="100">
        <v>138</v>
      </c>
      <c r="C9" s="201"/>
      <c r="D9" s="96"/>
      <c r="E9" s="103">
        <v>250</v>
      </c>
      <c r="F9" s="96"/>
      <c r="G9" s="114">
        <f>SUM(G10:G13)</f>
        <v>10.040750000000001</v>
      </c>
      <c r="H9" s="95">
        <v>6.76</v>
      </c>
      <c r="I9" s="104">
        <v>11.43</v>
      </c>
      <c r="J9" s="95">
        <v>21.61</v>
      </c>
      <c r="K9" s="104">
        <v>216</v>
      </c>
      <c r="L9" s="104">
        <v>0.05</v>
      </c>
      <c r="M9" s="104">
        <v>4.8</v>
      </c>
      <c r="N9" s="104"/>
      <c r="O9" s="104"/>
      <c r="P9" s="104">
        <v>14</v>
      </c>
      <c r="Q9" s="104">
        <v>0.8</v>
      </c>
      <c r="R9" s="104">
        <v>15</v>
      </c>
      <c r="S9" s="104">
        <v>0.5</v>
      </c>
    </row>
    <row r="10" spans="1:19" ht="15" customHeight="1" x14ac:dyDescent="0.2">
      <c r="A10" s="149" t="s">
        <v>59</v>
      </c>
      <c r="B10" s="100">
        <v>138</v>
      </c>
      <c r="C10" s="202">
        <v>125</v>
      </c>
      <c r="D10" s="54">
        <f>B10*C10/1000</f>
        <v>17.25</v>
      </c>
      <c r="E10" s="7"/>
      <c r="F10" s="55">
        <v>60.97</v>
      </c>
      <c r="G10" s="22">
        <f>C10*F10/1000</f>
        <v>7.6212499999999999</v>
      </c>
      <c r="H10" s="55"/>
      <c r="I10" s="22"/>
      <c r="J10" s="55"/>
      <c r="K10" s="22"/>
      <c r="L10" s="22"/>
      <c r="M10" s="22"/>
      <c r="N10" s="22"/>
      <c r="O10" s="22"/>
      <c r="P10" s="22"/>
      <c r="Q10" s="22"/>
      <c r="R10" s="22"/>
      <c r="S10" s="22"/>
    </row>
    <row r="11" spans="1:19" s="36" customFormat="1" ht="15" customHeight="1" x14ac:dyDescent="0.2">
      <c r="A11" s="149" t="s">
        <v>41</v>
      </c>
      <c r="B11" s="100">
        <v>138</v>
      </c>
      <c r="C11" s="202">
        <v>2</v>
      </c>
      <c r="D11" s="54">
        <f t="shared" ref="D11:D45" si="0">B11*C11/1000</f>
        <v>0.27600000000000002</v>
      </c>
      <c r="E11" s="7"/>
      <c r="F11" s="55">
        <v>450</v>
      </c>
      <c r="G11" s="22">
        <f t="shared" ref="G11:G19" si="1">C11*F11/1000</f>
        <v>0.9</v>
      </c>
      <c r="H11" s="55"/>
      <c r="I11" s="22"/>
      <c r="J11" s="55"/>
      <c r="K11" s="22"/>
      <c r="L11" s="22"/>
      <c r="M11" s="22"/>
      <c r="N11" s="22"/>
      <c r="O11" s="22"/>
      <c r="P11" s="22"/>
      <c r="Q11" s="22"/>
      <c r="R11" s="22"/>
      <c r="S11" s="22"/>
    </row>
    <row r="12" spans="1:19" s="36" customFormat="1" ht="15" customHeight="1" x14ac:dyDescent="0.2">
      <c r="A12" s="149" t="s">
        <v>290</v>
      </c>
      <c r="B12" s="100">
        <v>138</v>
      </c>
      <c r="C12" s="202">
        <v>35</v>
      </c>
      <c r="D12" s="54">
        <f t="shared" si="0"/>
        <v>4.83</v>
      </c>
      <c r="E12" s="7"/>
      <c r="F12" s="55">
        <v>42.5</v>
      </c>
      <c r="G12" s="22">
        <f t="shared" si="1"/>
        <v>1.4875</v>
      </c>
      <c r="H12" s="55"/>
      <c r="I12" s="22"/>
      <c r="J12" s="55"/>
      <c r="K12" s="22"/>
      <c r="L12" s="22"/>
      <c r="M12" s="22"/>
      <c r="N12" s="22"/>
      <c r="O12" s="22"/>
      <c r="P12" s="22"/>
      <c r="Q12" s="22"/>
      <c r="R12" s="22"/>
      <c r="S12" s="22"/>
    </row>
    <row r="13" spans="1:19" s="36" customFormat="1" ht="15" customHeight="1" x14ac:dyDescent="0.2">
      <c r="A13" s="87" t="s">
        <v>19</v>
      </c>
      <c r="B13" s="100">
        <v>138</v>
      </c>
      <c r="C13" s="200">
        <v>2</v>
      </c>
      <c r="D13" s="4">
        <f t="shared" si="0"/>
        <v>0.27600000000000002</v>
      </c>
      <c r="E13" s="6"/>
      <c r="F13" s="90">
        <v>16</v>
      </c>
      <c r="G13" s="22">
        <f t="shared" si="1"/>
        <v>3.2000000000000001E-2</v>
      </c>
      <c r="H13" s="90"/>
      <c r="I13" s="8"/>
      <c r="J13" s="90"/>
      <c r="K13" s="8"/>
      <c r="L13" s="8"/>
      <c r="M13" s="8"/>
      <c r="N13" s="8"/>
      <c r="O13" s="8"/>
      <c r="P13" s="8"/>
      <c r="Q13" s="8"/>
      <c r="R13" s="8"/>
      <c r="S13" s="8"/>
    </row>
    <row r="14" spans="1:19" s="105" customFormat="1" ht="15" customHeight="1" x14ac:dyDescent="0.2">
      <c r="A14" s="99" t="s">
        <v>291</v>
      </c>
      <c r="B14" s="100">
        <v>138</v>
      </c>
      <c r="C14" s="110"/>
      <c r="D14" s="96"/>
      <c r="E14" s="103">
        <v>35</v>
      </c>
      <c r="F14" s="95"/>
      <c r="G14" s="184">
        <f>G15</f>
        <v>3.3180000000000001</v>
      </c>
      <c r="H14" s="95">
        <v>1.7</v>
      </c>
      <c r="I14" s="104">
        <v>2.2599999999999998</v>
      </c>
      <c r="J14" s="95">
        <v>3.08</v>
      </c>
      <c r="K14" s="104">
        <v>50</v>
      </c>
      <c r="L14" s="104">
        <v>0.02</v>
      </c>
      <c r="M14" s="104"/>
      <c r="N14" s="104">
        <v>13</v>
      </c>
      <c r="O14" s="104">
        <v>0.26</v>
      </c>
      <c r="P14" s="104">
        <v>8.1999999999999993</v>
      </c>
      <c r="Q14" s="104">
        <v>17.399999999999999</v>
      </c>
      <c r="R14" s="104">
        <v>3</v>
      </c>
      <c r="S14" s="104">
        <v>0.2</v>
      </c>
    </row>
    <row r="15" spans="1:19" s="105" customFormat="1" ht="15" customHeight="1" x14ac:dyDescent="0.2">
      <c r="A15" s="10" t="s">
        <v>291</v>
      </c>
      <c r="B15" s="100">
        <v>138</v>
      </c>
      <c r="C15" s="9">
        <v>35</v>
      </c>
      <c r="D15" s="4">
        <f t="shared" si="0"/>
        <v>4.83</v>
      </c>
      <c r="E15" s="6"/>
      <c r="F15" s="90">
        <v>94.8</v>
      </c>
      <c r="G15" s="53">
        <f t="shared" si="1"/>
        <v>3.3180000000000001</v>
      </c>
      <c r="H15" s="90"/>
      <c r="I15" s="8"/>
      <c r="J15" s="90"/>
      <c r="K15" s="8"/>
      <c r="L15" s="8"/>
      <c r="M15" s="8"/>
      <c r="N15" s="8"/>
      <c r="O15" s="8"/>
      <c r="P15" s="8"/>
      <c r="Q15" s="8"/>
      <c r="R15" s="8"/>
      <c r="S15" s="8"/>
    </row>
    <row r="16" spans="1:19" s="105" customFormat="1" ht="15" customHeight="1" x14ac:dyDescent="0.2">
      <c r="A16" s="99" t="s">
        <v>61</v>
      </c>
      <c r="B16" s="100">
        <v>138</v>
      </c>
      <c r="C16" s="110"/>
      <c r="D16" s="96"/>
      <c r="E16" s="103">
        <v>200</v>
      </c>
      <c r="F16" s="95"/>
      <c r="G16" s="83">
        <f>G17</f>
        <v>2.72</v>
      </c>
      <c r="H16" s="95">
        <v>0.44</v>
      </c>
      <c r="I16" s="104">
        <v>7.0000000000000007E-2</v>
      </c>
      <c r="J16" s="95">
        <v>34.28</v>
      </c>
      <c r="K16" s="104">
        <v>200</v>
      </c>
      <c r="L16" s="114"/>
      <c r="M16" s="114">
        <v>80</v>
      </c>
      <c r="N16" s="114"/>
      <c r="O16" s="114">
        <v>0.18</v>
      </c>
      <c r="P16" s="114">
        <v>8.1999999999999993</v>
      </c>
      <c r="Q16" s="114">
        <v>6.42</v>
      </c>
      <c r="R16" s="114">
        <v>0.96</v>
      </c>
      <c r="S16" s="114">
        <v>0.28000000000000003</v>
      </c>
    </row>
    <row r="17" spans="1:19" s="105" customFormat="1" ht="15" customHeight="1" x14ac:dyDescent="0.2">
      <c r="A17" s="10" t="s">
        <v>61</v>
      </c>
      <c r="B17" s="100">
        <v>138</v>
      </c>
      <c r="C17" s="9">
        <v>32</v>
      </c>
      <c r="D17" s="4">
        <f t="shared" si="0"/>
        <v>4.4160000000000004</v>
      </c>
      <c r="E17" s="6"/>
      <c r="F17" s="90">
        <v>85</v>
      </c>
      <c r="G17" s="8">
        <f t="shared" si="1"/>
        <v>2.72</v>
      </c>
      <c r="H17" s="90"/>
      <c r="I17" s="8"/>
      <c r="J17" s="90"/>
      <c r="K17" s="8"/>
      <c r="L17" s="8"/>
      <c r="M17" s="8"/>
      <c r="N17" s="8"/>
      <c r="O17" s="8"/>
      <c r="P17" s="8"/>
      <c r="Q17" s="8"/>
      <c r="R17" s="8"/>
      <c r="S17" s="8"/>
    </row>
    <row r="18" spans="1:19" s="105" customFormat="1" ht="15" customHeight="1" x14ac:dyDescent="0.2">
      <c r="A18" s="99" t="s">
        <v>143</v>
      </c>
      <c r="B18" s="100">
        <v>138</v>
      </c>
      <c r="C18" s="110"/>
      <c r="D18" s="96"/>
      <c r="E18" s="103">
        <v>100</v>
      </c>
      <c r="F18" s="95"/>
      <c r="G18" s="83">
        <f>G19</f>
        <v>6.15</v>
      </c>
      <c r="H18" s="103">
        <v>12.18</v>
      </c>
      <c r="I18" s="103">
        <v>3.17</v>
      </c>
      <c r="J18" s="103">
        <v>28.5</v>
      </c>
      <c r="K18" s="104">
        <v>233.8</v>
      </c>
      <c r="L18" s="104">
        <v>0.05</v>
      </c>
      <c r="M18" s="104"/>
      <c r="N18" s="104"/>
      <c r="O18" s="104">
        <v>0.65</v>
      </c>
      <c r="P18" s="104">
        <v>11.5</v>
      </c>
      <c r="Q18" s="104">
        <v>43.5</v>
      </c>
      <c r="R18" s="104">
        <v>16.5</v>
      </c>
      <c r="S18" s="104">
        <v>0.55000000000000004</v>
      </c>
    </row>
    <row r="19" spans="1:19" s="36" customFormat="1" ht="15" customHeight="1" x14ac:dyDescent="0.2">
      <c r="A19" s="10" t="s">
        <v>143</v>
      </c>
      <c r="B19" s="100">
        <v>138</v>
      </c>
      <c r="C19" s="9">
        <v>150</v>
      </c>
      <c r="D19" s="4">
        <f t="shared" si="0"/>
        <v>20.7</v>
      </c>
      <c r="E19" s="6"/>
      <c r="F19" s="90">
        <v>41</v>
      </c>
      <c r="G19" s="8">
        <f t="shared" si="1"/>
        <v>6.15</v>
      </c>
      <c r="H19" s="90"/>
      <c r="I19" s="8"/>
      <c r="J19" s="90"/>
      <c r="K19" s="8"/>
      <c r="L19" s="8"/>
      <c r="M19" s="8"/>
      <c r="N19" s="8"/>
      <c r="O19" s="8"/>
      <c r="P19" s="8"/>
      <c r="Q19" s="8"/>
      <c r="R19" s="8"/>
      <c r="S19" s="8"/>
    </row>
    <row r="20" spans="1:19" s="105" customFormat="1" ht="20.25" customHeight="1" x14ac:dyDescent="0.2">
      <c r="A20" s="163"/>
      <c r="B20" s="164"/>
      <c r="C20" s="179"/>
      <c r="D20" s="166"/>
      <c r="E20" s="167"/>
      <c r="F20" s="188"/>
      <c r="G20" s="167"/>
      <c r="H20" s="23">
        <f>SUM(H8:H19)</f>
        <v>21.08</v>
      </c>
      <c r="I20" s="23">
        <f>SUM(I8:I19)</f>
        <v>16.93</v>
      </c>
      <c r="J20" s="23">
        <f>SUM(J8:J19)</f>
        <v>87.47</v>
      </c>
      <c r="K20" s="23">
        <f>SUM(K8:K19)</f>
        <v>699.8</v>
      </c>
      <c r="L20" s="23">
        <f t="shared" ref="L20:S20" si="2">SUM(L8:L19)</f>
        <v>0.12000000000000001</v>
      </c>
      <c r="M20" s="23">
        <f t="shared" si="2"/>
        <v>84.8</v>
      </c>
      <c r="N20" s="23">
        <f t="shared" si="2"/>
        <v>13</v>
      </c>
      <c r="O20" s="23">
        <f t="shared" si="2"/>
        <v>1.0900000000000001</v>
      </c>
      <c r="P20" s="23">
        <f t="shared" si="2"/>
        <v>41.9</v>
      </c>
      <c r="Q20" s="23">
        <f t="shared" si="2"/>
        <v>68.12</v>
      </c>
      <c r="R20" s="23">
        <f t="shared" si="2"/>
        <v>35.46</v>
      </c>
      <c r="S20" s="23">
        <f t="shared" si="2"/>
        <v>1.53</v>
      </c>
    </row>
    <row r="21" spans="1:19" ht="22.5" customHeight="1" x14ac:dyDescent="0.2">
      <c r="A21" s="134" t="s">
        <v>12</v>
      </c>
      <c r="B21" s="135">
        <v>138</v>
      </c>
      <c r="C21" s="136"/>
      <c r="D21" s="158"/>
      <c r="E21" s="136"/>
      <c r="F21" s="158"/>
      <c r="G21" s="136"/>
      <c r="H21" s="136"/>
      <c r="I21" s="136"/>
      <c r="J21" s="136"/>
      <c r="K21" s="137"/>
      <c r="L21" s="137"/>
      <c r="M21" s="137"/>
      <c r="N21" s="137"/>
      <c r="O21" s="137"/>
      <c r="P21" s="137"/>
      <c r="Q21" s="137"/>
      <c r="R21" s="137"/>
      <c r="S21" s="137"/>
    </row>
    <row r="22" spans="1:19" s="105" customFormat="1" ht="25.5" x14ac:dyDescent="0.25">
      <c r="A22" s="92" t="s">
        <v>177</v>
      </c>
      <c r="B22" s="100">
        <v>138</v>
      </c>
      <c r="C22" s="204"/>
      <c r="D22" s="96"/>
      <c r="E22" s="103" t="s">
        <v>133</v>
      </c>
      <c r="F22" s="95"/>
      <c r="G22" s="104">
        <f>SUM(G23:G28)</f>
        <v>10.150199999999998</v>
      </c>
      <c r="H22" s="95">
        <v>10.57</v>
      </c>
      <c r="I22" s="104">
        <v>4.55</v>
      </c>
      <c r="J22" s="95">
        <v>6.26</v>
      </c>
      <c r="K22" s="104">
        <v>161</v>
      </c>
      <c r="L22" s="104">
        <v>0.24</v>
      </c>
      <c r="M22" s="104">
        <v>14.4</v>
      </c>
      <c r="N22" s="104"/>
      <c r="O22" s="104">
        <v>1.53</v>
      </c>
      <c r="P22" s="104">
        <v>20.46</v>
      </c>
      <c r="Q22" s="104">
        <v>91.92</v>
      </c>
      <c r="R22" s="104">
        <v>37.29</v>
      </c>
      <c r="S22" s="104">
        <v>1.41</v>
      </c>
    </row>
    <row r="23" spans="1:19" ht="15" customHeight="1" x14ac:dyDescent="0.2">
      <c r="A23" s="149" t="s">
        <v>27</v>
      </c>
      <c r="B23" s="100">
        <v>138</v>
      </c>
      <c r="C23" s="202">
        <v>100</v>
      </c>
      <c r="D23" s="54">
        <f t="shared" si="0"/>
        <v>13.8</v>
      </c>
      <c r="E23" s="7"/>
      <c r="F23" s="55">
        <v>16.899999999999999</v>
      </c>
      <c r="G23" s="22">
        <f>C23*F23/1000</f>
        <v>1.6899999999999997</v>
      </c>
      <c r="H23" s="55"/>
      <c r="I23" s="22"/>
      <c r="J23" s="55"/>
      <c r="K23" s="22"/>
      <c r="L23" s="22"/>
      <c r="M23" s="22"/>
      <c r="N23" s="22"/>
      <c r="O23" s="22"/>
      <c r="P23" s="22"/>
      <c r="Q23" s="22"/>
      <c r="R23" s="22"/>
      <c r="S23" s="22"/>
    </row>
    <row r="24" spans="1:19" s="126" customFormat="1" ht="15" customHeight="1" x14ac:dyDescent="0.2">
      <c r="A24" s="149" t="s">
        <v>36</v>
      </c>
      <c r="B24" s="100">
        <v>138</v>
      </c>
      <c r="C24" s="202">
        <v>12</v>
      </c>
      <c r="D24" s="54">
        <f t="shared" si="0"/>
        <v>1.6559999999999999</v>
      </c>
      <c r="E24" s="7"/>
      <c r="F24" s="55">
        <v>24</v>
      </c>
      <c r="G24" s="22">
        <f t="shared" ref="G24:G28" si="3">C24*F24/1000</f>
        <v>0.28799999999999998</v>
      </c>
      <c r="H24" s="55"/>
      <c r="I24" s="22"/>
      <c r="J24" s="55"/>
      <c r="K24" s="22"/>
      <c r="L24" s="22"/>
      <c r="M24" s="22"/>
      <c r="N24" s="22"/>
      <c r="O24" s="22"/>
      <c r="P24" s="22"/>
      <c r="Q24" s="22"/>
      <c r="R24" s="22"/>
      <c r="S24" s="22"/>
    </row>
    <row r="25" spans="1:19" s="105" customFormat="1" ht="15" customHeight="1" x14ac:dyDescent="0.2">
      <c r="A25" s="149" t="s">
        <v>137</v>
      </c>
      <c r="B25" s="100">
        <v>138</v>
      </c>
      <c r="C25" s="202">
        <v>46</v>
      </c>
      <c r="D25" s="54">
        <f t="shared" si="0"/>
        <v>6.3479999999999999</v>
      </c>
      <c r="E25" s="7"/>
      <c r="F25" s="55">
        <v>163</v>
      </c>
      <c r="G25" s="22">
        <f t="shared" si="3"/>
        <v>7.4980000000000002</v>
      </c>
      <c r="H25" s="55"/>
      <c r="I25" s="22"/>
      <c r="J25" s="55"/>
      <c r="K25" s="22"/>
      <c r="L25" s="22"/>
      <c r="M25" s="22"/>
      <c r="N25" s="22"/>
      <c r="O25" s="22"/>
      <c r="P25" s="22"/>
      <c r="Q25" s="22"/>
      <c r="R25" s="22"/>
      <c r="S25" s="22"/>
    </row>
    <row r="26" spans="1:19" ht="15" customHeight="1" x14ac:dyDescent="0.2">
      <c r="A26" s="149" t="s">
        <v>28</v>
      </c>
      <c r="B26" s="100">
        <v>138</v>
      </c>
      <c r="C26" s="202">
        <v>13</v>
      </c>
      <c r="D26" s="54">
        <f t="shared" si="0"/>
        <v>1.794</v>
      </c>
      <c r="E26" s="7"/>
      <c r="F26" s="55">
        <v>22.4</v>
      </c>
      <c r="G26" s="22">
        <f t="shared" si="3"/>
        <v>0.29120000000000001</v>
      </c>
      <c r="H26" s="55"/>
      <c r="I26" s="22"/>
      <c r="J26" s="55"/>
      <c r="K26" s="22"/>
      <c r="L26" s="22"/>
      <c r="M26" s="22"/>
      <c r="N26" s="22"/>
      <c r="O26" s="22"/>
      <c r="P26" s="22"/>
      <c r="Q26" s="22"/>
      <c r="R26" s="22"/>
      <c r="S26" s="22"/>
    </row>
    <row r="27" spans="1:19" ht="15" customHeight="1" x14ac:dyDescent="0.2">
      <c r="A27" s="149" t="s">
        <v>19</v>
      </c>
      <c r="B27" s="100">
        <v>138</v>
      </c>
      <c r="C27" s="202">
        <v>2</v>
      </c>
      <c r="D27" s="54">
        <f t="shared" si="0"/>
        <v>0.27600000000000002</v>
      </c>
      <c r="E27" s="7"/>
      <c r="F27" s="55">
        <v>16</v>
      </c>
      <c r="G27" s="22">
        <f t="shared" si="3"/>
        <v>3.2000000000000001E-2</v>
      </c>
      <c r="H27" s="55"/>
      <c r="I27" s="22"/>
      <c r="J27" s="55"/>
      <c r="K27" s="22"/>
      <c r="L27" s="22"/>
      <c r="M27" s="22"/>
      <c r="N27" s="22"/>
      <c r="O27" s="22"/>
      <c r="P27" s="22"/>
      <c r="Q27" s="22"/>
      <c r="R27" s="22"/>
      <c r="S27" s="22"/>
    </row>
    <row r="28" spans="1:19" ht="15" customHeight="1" x14ac:dyDescent="0.2">
      <c r="A28" s="87" t="s">
        <v>25</v>
      </c>
      <c r="B28" s="100">
        <v>138</v>
      </c>
      <c r="C28" s="200">
        <v>3</v>
      </c>
      <c r="D28" s="4">
        <f t="shared" si="0"/>
        <v>0.41399999999999998</v>
      </c>
      <c r="E28" s="6"/>
      <c r="F28" s="90">
        <v>117</v>
      </c>
      <c r="G28" s="22">
        <f t="shared" si="3"/>
        <v>0.35099999999999998</v>
      </c>
      <c r="H28" s="90"/>
      <c r="I28" s="8"/>
      <c r="J28" s="90"/>
      <c r="K28" s="8"/>
      <c r="L28" s="8"/>
      <c r="M28" s="8"/>
      <c r="N28" s="8"/>
      <c r="O28" s="8"/>
      <c r="P28" s="8"/>
      <c r="Q28" s="8"/>
      <c r="R28" s="8"/>
      <c r="S28" s="8"/>
    </row>
    <row r="29" spans="1:19" ht="15" customHeight="1" x14ac:dyDescent="0.2">
      <c r="A29" s="92" t="s">
        <v>117</v>
      </c>
      <c r="B29" s="100">
        <v>138</v>
      </c>
      <c r="C29" s="204"/>
      <c r="D29" s="96"/>
      <c r="E29" s="103" t="s">
        <v>175</v>
      </c>
      <c r="F29" s="95"/>
      <c r="G29" s="104">
        <f>SUM(G30:G34)</f>
        <v>38.833999999999996</v>
      </c>
      <c r="H29" s="95">
        <v>13.83</v>
      </c>
      <c r="I29" s="104">
        <v>28.63</v>
      </c>
      <c r="J29" s="95">
        <v>103.2</v>
      </c>
      <c r="K29" s="104">
        <v>341</v>
      </c>
      <c r="L29" s="104">
        <v>0.1</v>
      </c>
      <c r="M29" s="104" t="s">
        <v>254</v>
      </c>
      <c r="N29" s="104">
        <v>5.83</v>
      </c>
      <c r="O29" s="104">
        <v>1.17</v>
      </c>
      <c r="P29" s="104">
        <v>43.17</v>
      </c>
      <c r="Q29" s="104">
        <v>175</v>
      </c>
      <c r="R29" s="104">
        <v>33.33</v>
      </c>
      <c r="S29" s="104">
        <v>2.33</v>
      </c>
    </row>
    <row r="30" spans="1:19" ht="15" customHeight="1" x14ac:dyDescent="0.2">
      <c r="A30" s="149" t="s">
        <v>29</v>
      </c>
      <c r="B30" s="100">
        <v>138</v>
      </c>
      <c r="C30" s="202">
        <v>95</v>
      </c>
      <c r="D30" s="54">
        <f t="shared" ref="D30:D34" si="4">B30*C30/1000</f>
        <v>13.11</v>
      </c>
      <c r="E30" s="7"/>
      <c r="F30" s="55">
        <v>370</v>
      </c>
      <c r="G30" s="22">
        <f>C30*F30/1000</f>
        <v>35.15</v>
      </c>
      <c r="H30" s="55"/>
      <c r="I30" s="22"/>
      <c r="J30" s="55"/>
      <c r="K30" s="22"/>
      <c r="L30" s="22"/>
      <c r="M30" s="22"/>
      <c r="N30" s="22"/>
      <c r="O30" s="22"/>
      <c r="P30" s="22"/>
      <c r="Q30" s="22"/>
      <c r="R30" s="22"/>
      <c r="S30" s="22"/>
    </row>
    <row r="31" spans="1:19" ht="15" customHeight="1" x14ac:dyDescent="0.2">
      <c r="A31" s="149" t="s">
        <v>176</v>
      </c>
      <c r="B31" s="100">
        <v>138</v>
      </c>
      <c r="C31" s="202">
        <v>4</v>
      </c>
      <c r="D31" s="54">
        <f t="shared" si="4"/>
        <v>0.55200000000000005</v>
      </c>
      <c r="E31" s="7"/>
      <c r="F31" s="55">
        <v>7</v>
      </c>
      <c r="G31" s="22">
        <f>C31*F31/40</f>
        <v>0.7</v>
      </c>
      <c r="H31" s="55"/>
      <c r="I31" s="22"/>
      <c r="J31" s="55"/>
      <c r="K31" s="22"/>
      <c r="L31" s="22"/>
      <c r="M31" s="22"/>
      <c r="N31" s="22"/>
      <c r="O31" s="22"/>
      <c r="P31" s="22"/>
      <c r="Q31" s="22"/>
      <c r="R31" s="22"/>
      <c r="S31" s="22"/>
    </row>
    <row r="32" spans="1:19" ht="15" customHeight="1" x14ac:dyDescent="0.2">
      <c r="A32" s="149" t="s">
        <v>41</v>
      </c>
      <c r="B32" s="100">
        <v>138</v>
      </c>
      <c r="C32" s="202">
        <v>5</v>
      </c>
      <c r="D32" s="54">
        <f t="shared" si="4"/>
        <v>0.69</v>
      </c>
      <c r="E32" s="7"/>
      <c r="F32" s="55">
        <v>450</v>
      </c>
      <c r="G32" s="22">
        <f t="shared" ref="G32:G34" si="5">C32*F32/1000</f>
        <v>2.25</v>
      </c>
      <c r="H32" s="55"/>
      <c r="I32" s="22"/>
      <c r="J32" s="55"/>
      <c r="K32" s="22"/>
      <c r="L32" s="22"/>
      <c r="M32" s="22"/>
      <c r="N32" s="22"/>
      <c r="O32" s="22"/>
      <c r="P32" s="22"/>
      <c r="Q32" s="22"/>
      <c r="R32" s="22"/>
      <c r="S32" s="22"/>
    </row>
    <row r="33" spans="1:19" ht="15" customHeight="1" x14ac:dyDescent="0.2">
      <c r="A33" s="149" t="s">
        <v>19</v>
      </c>
      <c r="B33" s="100">
        <v>138</v>
      </c>
      <c r="C33" s="202">
        <v>2</v>
      </c>
      <c r="D33" s="54">
        <f t="shared" si="4"/>
        <v>0.27600000000000002</v>
      </c>
      <c r="E33" s="7"/>
      <c r="F33" s="55">
        <v>16</v>
      </c>
      <c r="G33" s="22">
        <f t="shared" si="5"/>
        <v>3.2000000000000001E-2</v>
      </c>
      <c r="H33" s="55"/>
      <c r="I33" s="22"/>
      <c r="J33" s="55"/>
      <c r="K33" s="22"/>
      <c r="L33" s="22"/>
      <c r="M33" s="22"/>
      <c r="N33" s="22"/>
      <c r="O33" s="22"/>
      <c r="P33" s="22"/>
      <c r="Q33" s="22"/>
      <c r="R33" s="22"/>
      <c r="S33" s="22"/>
    </row>
    <row r="34" spans="1:19" ht="15" customHeight="1" x14ac:dyDescent="0.2">
      <c r="A34" s="87" t="s">
        <v>25</v>
      </c>
      <c r="B34" s="100">
        <v>138</v>
      </c>
      <c r="C34" s="200">
        <v>6</v>
      </c>
      <c r="D34" s="4">
        <f t="shared" si="4"/>
        <v>0.82799999999999996</v>
      </c>
      <c r="E34" s="6"/>
      <c r="F34" s="90">
        <v>117</v>
      </c>
      <c r="G34" s="22">
        <f t="shared" si="5"/>
        <v>0.70199999999999996</v>
      </c>
      <c r="H34" s="90"/>
      <c r="I34" s="8"/>
      <c r="J34" s="90"/>
      <c r="K34" s="8"/>
      <c r="L34" s="8"/>
      <c r="M34" s="8"/>
      <c r="N34" s="8"/>
      <c r="O34" s="8"/>
      <c r="P34" s="8"/>
      <c r="Q34" s="8"/>
      <c r="R34" s="8"/>
      <c r="S34" s="8"/>
    </row>
    <row r="35" spans="1:19" ht="15" customHeight="1" x14ac:dyDescent="0.2">
      <c r="A35" s="119" t="s">
        <v>64</v>
      </c>
      <c r="B35" s="100">
        <v>138</v>
      </c>
      <c r="C35" s="205"/>
      <c r="D35" s="114"/>
      <c r="E35" s="116">
        <v>150</v>
      </c>
      <c r="F35" s="116"/>
      <c r="G35" s="114">
        <f>SUM(G36:G39)</f>
        <v>6.6351799999999992</v>
      </c>
      <c r="H35" s="114">
        <v>3.3</v>
      </c>
      <c r="I35" s="114">
        <v>1.2</v>
      </c>
      <c r="J35" s="114">
        <v>21.4</v>
      </c>
      <c r="K35" s="114">
        <v>111</v>
      </c>
      <c r="L35" s="114">
        <v>1.54</v>
      </c>
      <c r="M35" s="114">
        <v>5</v>
      </c>
      <c r="N35" s="114">
        <v>44.2</v>
      </c>
      <c r="O35" s="114">
        <v>0.2</v>
      </c>
      <c r="P35" s="114">
        <v>51</v>
      </c>
      <c r="Q35" s="114">
        <v>102.6</v>
      </c>
      <c r="R35" s="114">
        <v>35.6</v>
      </c>
      <c r="S35" s="114">
        <v>1.1399999999999999</v>
      </c>
    </row>
    <row r="36" spans="1:19" ht="15" customHeight="1" x14ac:dyDescent="0.2">
      <c r="A36" s="61" t="s">
        <v>27</v>
      </c>
      <c r="B36" s="100">
        <v>138</v>
      </c>
      <c r="C36" s="196">
        <v>171</v>
      </c>
      <c r="D36" s="71">
        <f t="shared" ref="D36:D39" si="6">B36*C36/1000</f>
        <v>23.597999999999999</v>
      </c>
      <c r="E36" s="74"/>
      <c r="F36" s="71">
        <v>16.899999999999999</v>
      </c>
      <c r="G36" s="22">
        <f>C36*F36/1000</f>
        <v>2.8898999999999995</v>
      </c>
      <c r="H36" s="71"/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71"/>
    </row>
    <row r="37" spans="1:19" ht="15" customHeight="1" x14ac:dyDescent="0.2">
      <c r="A37" s="61" t="s">
        <v>41</v>
      </c>
      <c r="B37" s="100">
        <v>138</v>
      </c>
      <c r="C37" s="196">
        <v>5</v>
      </c>
      <c r="D37" s="71">
        <f t="shared" si="6"/>
        <v>0.69</v>
      </c>
      <c r="E37" s="74"/>
      <c r="F37" s="71">
        <v>450</v>
      </c>
      <c r="G37" s="22">
        <f t="shared" ref="G37:G39" si="7">C37*F37/1000</f>
        <v>2.25</v>
      </c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</row>
    <row r="38" spans="1:19" ht="15" customHeight="1" x14ac:dyDescent="0.2">
      <c r="A38" s="61" t="s">
        <v>19</v>
      </c>
      <c r="B38" s="100">
        <v>138</v>
      </c>
      <c r="C38" s="196">
        <v>2</v>
      </c>
      <c r="D38" s="71">
        <f t="shared" si="6"/>
        <v>0.27600000000000002</v>
      </c>
      <c r="E38" s="74"/>
      <c r="F38" s="71">
        <v>16</v>
      </c>
      <c r="G38" s="22">
        <f t="shared" si="7"/>
        <v>3.2000000000000001E-2</v>
      </c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</row>
    <row r="39" spans="1:19" ht="15" customHeight="1" x14ac:dyDescent="0.2">
      <c r="A39" s="63" t="s">
        <v>59</v>
      </c>
      <c r="B39" s="100">
        <v>138</v>
      </c>
      <c r="C39" s="197">
        <v>24</v>
      </c>
      <c r="D39" s="72">
        <f t="shared" si="6"/>
        <v>3.3119999999999998</v>
      </c>
      <c r="E39" s="75"/>
      <c r="F39" s="72">
        <v>60.97</v>
      </c>
      <c r="G39" s="22">
        <f t="shared" si="7"/>
        <v>1.4632799999999999</v>
      </c>
      <c r="H39" s="72"/>
      <c r="I39" s="72"/>
      <c r="J39" s="72"/>
      <c r="K39" s="72"/>
      <c r="L39" s="72"/>
      <c r="M39" s="72"/>
      <c r="N39" s="72"/>
      <c r="O39" s="72"/>
      <c r="P39" s="72"/>
      <c r="Q39" s="72"/>
      <c r="R39" s="72"/>
      <c r="S39" s="72"/>
    </row>
    <row r="40" spans="1:19" ht="15" customHeight="1" x14ac:dyDescent="0.2">
      <c r="A40" s="99" t="s">
        <v>118</v>
      </c>
      <c r="B40" s="100">
        <v>138</v>
      </c>
      <c r="C40" s="110"/>
      <c r="D40" s="96"/>
      <c r="E40" s="103">
        <v>200</v>
      </c>
      <c r="F40" s="95"/>
      <c r="G40" s="104">
        <f>G41+G42+G43</f>
        <v>4.2559710000000006</v>
      </c>
      <c r="H40" s="95">
        <v>0.16</v>
      </c>
      <c r="I40" s="104">
        <v>0.16</v>
      </c>
      <c r="J40" s="95">
        <v>23.56</v>
      </c>
      <c r="K40" s="104">
        <v>114.6</v>
      </c>
      <c r="L40" s="104">
        <v>0.01</v>
      </c>
      <c r="M40" s="104">
        <v>1.8</v>
      </c>
      <c r="N40" s="104"/>
      <c r="O40" s="104"/>
      <c r="P40" s="104">
        <v>6.4</v>
      </c>
      <c r="Q40" s="104">
        <v>4.4000000000000004</v>
      </c>
      <c r="R40" s="104">
        <v>3.6</v>
      </c>
      <c r="S40" s="104">
        <v>0.18</v>
      </c>
    </row>
    <row r="41" spans="1:19" ht="15" customHeight="1" x14ac:dyDescent="0.2">
      <c r="A41" s="11" t="s">
        <v>99</v>
      </c>
      <c r="B41" s="100">
        <v>138</v>
      </c>
      <c r="C41" s="12">
        <v>45</v>
      </c>
      <c r="D41" s="54">
        <f t="shared" ref="D41:D43" si="8">B41*C41/1000</f>
        <v>6.21</v>
      </c>
      <c r="E41" s="7"/>
      <c r="F41" s="55">
        <v>67.900000000000006</v>
      </c>
      <c r="G41" s="22">
        <f t="shared" ref="G41:G43" si="9">C41*F41/1000</f>
        <v>3.0555000000000003</v>
      </c>
      <c r="H41" s="55"/>
      <c r="I41" s="22"/>
      <c r="J41" s="55"/>
      <c r="K41" s="22"/>
      <c r="L41" s="22"/>
      <c r="M41" s="22"/>
      <c r="N41" s="22"/>
      <c r="O41" s="22"/>
      <c r="P41" s="22"/>
      <c r="Q41" s="22"/>
      <c r="R41" s="22"/>
      <c r="S41" s="22"/>
    </row>
    <row r="42" spans="1:19" ht="15" customHeight="1" x14ac:dyDescent="0.2">
      <c r="A42" s="11" t="s">
        <v>22</v>
      </c>
      <c r="B42" s="100">
        <v>138</v>
      </c>
      <c r="C42" s="12">
        <v>24</v>
      </c>
      <c r="D42" s="54">
        <f t="shared" si="8"/>
        <v>3.3119999999999998</v>
      </c>
      <c r="E42" s="7"/>
      <c r="F42" s="55">
        <v>50</v>
      </c>
      <c r="G42" s="22">
        <f t="shared" si="9"/>
        <v>1.2</v>
      </c>
      <c r="H42" s="55"/>
      <c r="I42" s="22"/>
      <c r="J42" s="55"/>
      <c r="K42" s="22"/>
      <c r="L42" s="22"/>
      <c r="M42" s="22"/>
      <c r="N42" s="22"/>
      <c r="O42" s="22"/>
      <c r="P42" s="22"/>
      <c r="Q42" s="22"/>
      <c r="R42" s="22"/>
      <c r="S42" s="22"/>
    </row>
    <row r="43" spans="1:19" ht="15" customHeight="1" x14ac:dyDescent="0.2">
      <c r="A43" s="10" t="s">
        <v>34</v>
      </c>
      <c r="B43" s="100">
        <v>138</v>
      </c>
      <c r="C43" s="9">
        <v>2E-3</v>
      </c>
      <c r="D43" s="4">
        <f t="shared" si="8"/>
        <v>2.7600000000000004E-4</v>
      </c>
      <c r="E43" s="6"/>
      <c r="F43" s="90">
        <v>235.5</v>
      </c>
      <c r="G43" s="22">
        <f t="shared" si="9"/>
        <v>4.7100000000000001E-4</v>
      </c>
      <c r="H43" s="90"/>
      <c r="I43" s="8"/>
      <c r="J43" s="90"/>
      <c r="K43" s="8"/>
      <c r="L43" s="8"/>
      <c r="M43" s="8"/>
      <c r="N43" s="8"/>
      <c r="O43" s="8"/>
      <c r="P43" s="8"/>
      <c r="Q43" s="8"/>
      <c r="R43" s="8"/>
      <c r="S43" s="8"/>
    </row>
    <row r="44" spans="1:19" s="105" customFormat="1" ht="15" customHeight="1" x14ac:dyDescent="0.2">
      <c r="A44" s="99" t="s">
        <v>44</v>
      </c>
      <c r="B44" s="100">
        <v>138</v>
      </c>
      <c r="C44" s="101"/>
      <c r="D44" s="96"/>
      <c r="E44" s="103">
        <v>90</v>
      </c>
      <c r="F44" s="95"/>
      <c r="G44" s="83">
        <f>G45</f>
        <v>3.69</v>
      </c>
      <c r="H44" s="35">
        <v>8.4600000000000009</v>
      </c>
      <c r="I44" s="35">
        <v>2.5099999999999998</v>
      </c>
      <c r="J44" s="35">
        <v>44.33</v>
      </c>
      <c r="K44" s="35">
        <v>186</v>
      </c>
      <c r="L44" s="35">
        <v>7.0000000000000007E-2</v>
      </c>
      <c r="M44" s="35"/>
      <c r="N44" s="35"/>
      <c r="O44" s="35">
        <v>0.54</v>
      </c>
      <c r="P44" s="35">
        <v>13.8</v>
      </c>
      <c r="Q44" s="35">
        <v>63.6</v>
      </c>
      <c r="R44" s="35">
        <v>15</v>
      </c>
      <c r="S44" s="35">
        <v>1.86</v>
      </c>
    </row>
    <row r="45" spans="1:19" ht="15" customHeight="1" x14ac:dyDescent="0.2">
      <c r="A45" s="10" t="s">
        <v>44</v>
      </c>
      <c r="B45" s="100">
        <v>138</v>
      </c>
      <c r="C45" s="9">
        <v>90</v>
      </c>
      <c r="D45" s="90">
        <f t="shared" si="0"/>
        <v>12.42</v>
      </c>
      <c r="E45" s="6"/>
      <c r="F45" s="90">
        <v>41</v>
      </c>
      <c r="G45" s="8">
        <f t="shared" ref="G45" si="10">C45*F45/1000</f>
        <v>3.69</v>
      </c>
      <c r="H45" s="4"/>
      <c r="I45" s="6"/>
      <c r="J45" s="4"/>
      <c r="K45" s="6"/>
      <c r="L45" s="6"/>
      <c r="M45" s="6"/>
      <c r="N45" s="6"/>
      <c r="O45" s="6"/>
      <c r="P45" s="6"/>
      <c r="Q45" s="6"/>
      <c r="R45" s="6"/>
      <c r="S45" s="6"/>
    </row>
    <row r="46" spans="1:19" s="36" customFormat="1" ht="21" customHeight="1" x14ac:dyDescent="0.2">
      <c r="A46" s="163"/>
      <c r="B46" s="164"/>
      <c r="C46" s="179"/>
      <c r="D46" s="166"/>
      <c r="E46" s="167"/>
      <c r="F46" s="188"/>
      <c r="G46" s="167"/>
      <c r="H46" s="23">
        <f>SUM(H22:H45)</f>
        <v>36.32</v>
      </c>
      <c r="I46" s="23">
        <f>SUM(I22:I45)</f>
        <v>37.049999999999997</v>
      </c>
      <c r="J46" s="23">
        <f>SUM(J22:J45)</f>
        <v>198.75</v>
      </c>
      <c r="K46" s="23">
        <f>SUM(K22:K45)</f>
        <v>913.6</v>
      </c>
      <c r="L46" s="23">
        <f t="shared" ref="L46:S46" si="11">SUM(L22:L45)</f>
        <v>1.96</v>
      </c>
      <c r="M46" s="23">
        <f t="shared" si="11"/>
        <v>21.2</v>
      </c>
      <c r="N46" s="23">
        <f t="shared" si="11"/>
        <v>50.03</v>
      </c>
      <c r="O46" s="23">
        <f t="shared" si="11"/>
        <v>3.4400000000000004</v>
      </c>
      <c r="P46" s="23">
        <f t="shared" si="11"/>
        <v>134.83000000000001</v>
      </c>
      <c r="Q46" s="23">
        <f t="shared" si="11"/>
        <v>437.52</v>
      </c>
      <c r="R46" s="23">
        <f t="shared" si="11"/>
        <v>124.82</v>
      </c>
      <c r="S46" s="23">
        <f t="shared" si="11"/>
        <v>6.92</v>
      </c>
    </row>
    <row r="47" spans="1:19" s="125" customFormat="1" ht="27" customHeight="1" x14ac:dyDescent="0.15">
      <c r="A47" s="145" t="s">
        <v>13</v>
      </c>
      <c r="B47" s="147">
        <v>138</v>
      </c>
      <c r="C47" s="141"/>
      <c r="D47" s="160"/>
      <c r="E47" s="141"/>
      <c r="F47" s="160"/>
      <c r="G47" s="141"/>
      <c r="H47" s="141"/>
      <c r="I47" s="141"/>
      <c r="J47" s="141"/>
      <c r="K47" s="142"/>
      <c r="L47" s="142"/>
      <c r="M47" s="142"/>
      <c r="N47" s="142"/>
      <c r="O47" s="142"/>
      <c r="P47" s="142"/>
      <c r="Q47" s="142"/>
      <c r="R47" s="142"/>
      <c r="S47" s="142"/>
    </row>
    <row r="48" spans="1:19" s="125" customFormat="1" ht="15" customHeight="1" x14ac:dyDescent="0.2">
      <c r="A48" s="33" t="s">
        <v>86</v>
      </c>
      <c r="B48" s="84">
        <v>138</v>
      </c>
      <c r="C48" s="37"/>
      <c r="D48" s="86"/>
      <c r="E48" s="35">
        <v>150</v>
      </c>
      <c r="F48" s="85"/>
      <c r="G48" s="83">
        <f>G49</f>
        <v>16.5</v>
      </c>
      <c r="H48" s="85">
        <v>3</v>
      </c>
      <c r="I48" s="83">
        <v>1</v>
      </c>
      <c r="J48" s="85">
        <v>38</v>
      </c>
      <c r="K48" s="83">
        <v>141.75</v>
      </c>
      <c r="L48" s="83" t="s">
        <v>255</v>
      </c>
      <c r="M48" s="83">
        <v>7.5</v>
      </c>
      <c r="N48" s="83"/>
      <c r="O48" s="83">
        <v>0.3</v>
      </c>
      <c r="P48" s="83">
        <v>6</v>
      </c>
      <c r="Q48" s="83">
        <v>21</v>
      </c>
      <c r="R48" s="83">
        <v>31.5</v>
      </c>
      <c r="S48" s="83">
        <v>0.45</v>
      </c>
    </row>
    <row r="49" spans="1:22" s="125" customFormat="1" ht="15" customHeight="1" x14ac:dyDescent="0.2">
      <c r="A49" s="10" t="s">
        <v>86</v>
      </c>
      <c r="B49" s="88">
        <v>138</v>
      </c>
      <c r="C49" s="9">
        <v>150</v>
      </c>
      <c r="D49" s="90">
        <f t="shared" ref="D49" si="12">B49*C49/1000</f>
        <v>20.7</v>
      </c>
      <c r="E49" s="6"/>
      <c r="F49" s="90">
        <v>110</v>
      </c>
      <c r="G49" s="8">
        <f t="shared" ref="G49" si="13">C49*F49/1000</f>
        <v>16.5</v>
      </c>
      <c r="H49" s="4"/>
      <c r="I49" s="6"/>
      <c r="J49" s="4"/>
      <c r="K49" s="6"/>
      <c r="L49" s="6"/>
      <c r="M49" s="6"/>
      <c r="N49" s="6"/>
      <c r="O49" s="6"/>
      <c r="P49" s="6"/>
      <c r="Q49" s="6"/>
      <c r="R49" s="6"/>
      <c r="S49" s="6"/>
    </row>
    <row r="50" spans="1:22" s="105" customFormat="1" ht="15" customHeight="1" x14ac:dyDescent="0.25">
      <c r="A50" s="99" t="s">
        <v>89</v>
      </c>
      <c r="B50" s="100">
        <v>138</v>
      </c>
      <c r="C50" s="172"/>
      <c r="D50" s="103"/>
      <c r="E50" s="103">
        <v>200</v>
      </c>
      <c r="F50" s="104"/>
      <c r="G50" s="104">
        <f>SUM(G51)</f>
        <v>12.86467</v>
      </c>
      <c r="H50" s="104">
        <v>1.53</v>
      </c>
      <c r="I50" s="104">
        <v>0.34</v>
      </c>
      <c r="J50" s="104">
        <v>13.77</v>
      </c>
      <c r="K50" s="104">
        <v>61.2</v>
      </c>
      <c r="L50" s="97">
        <v>0.08</v>
      </c>
      <c r="M50" s="97">
        <v>2.6</v>
      </c>
      <c r="N50" s="97">
        <v>40</v>
      </c>
      <c r="O50" s="97"/>
      <c r="P50" s="97">
        <v>240</v>
      </c>
      <c r="Q50" s="97">
        <v>180</v>
      </c>
      <c r="R50" s="97">
        <v>28</v>
      </c>
      <c r="S50" s="97">
        <v>0.2</v>
      </c>
    </row>
    <row r="51" spans="1:22" ht="15" customHeight="1" x14ac:dyDescent="0.2">
      <c r="A51" s="10" t="s">
        <v>59</v>
      </c>
      <c r="B51" s="17">
        <v>138</v>
      </c>
      <c r="C51" s="9">
        <v>211</v>
      </c>
      <c r="D51" s="6">
        <f t="shared" ref="D51" si="14">B51*C51/1000</f>
        <v>29.117999999999999</v>
      </c>
      <c r="E51" s="6"/>
      <c r="F51" s="8">
        <v>60.97</v>
      </c>
      <c r="G51" s="8">
        <f>C51*F51/1000</f>
        <v>12.86467</v>
      </c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</row>
    <row r="52" spans="1:22" ht="24" customHeight="1" x14ac:dyDescent="0.2">
      <c r="A52" s="163"/>
      <c r="B52" s="164"/>
      <c r="C52" s="179"/>
      <c r="D52" s="166"/>
      <c r="E52" s="167"/>
      <c r="F52" s="167"/>
      <c r="G52" s="167"/>
      <c r="H52" s="23">
        <f>SUM(H48:H50)</f>
        <v>4.53</v>
      </c>
      <c r="I52" s="23">
        <f t="shared" ref="I52:S52" si="15">SUM(I48:I50)</f>
        <v>1.34</v>
      </c>
      <c r="J52" s="23">
        <f t="shared" si="15"/>
        <v>51.769999999999996</v>
      </c>
      <c r="K52" s="23">
        <f t="shared" si="15"/>
        <v>202.95</v>
      </c>
      <c r="L52" s="23">
        <f t="shared" si="15"/>
        <v>0.08</v>
      </c>
      <c r="M52" s="23">
        <f t="shared" si="15"/>
        <v>10.1</v>
      </c>
      <c r="N52" s="23">
        <f t="shared" si="15"/>
        <v>40</v>
      </c>
      <c r="O52" s="23">
        <f t="shared" si="15"/>
        <v>0.3</v>
      </c>
      <c r="P52" s="23">
        <f t="shared" si="15"/>
        <v>246</v>
      </c>
      <c r="Q52" s="23">
        <f t="shared" si="15"/>
        <v>201</v>
      </c>
      <c r="R52" s="23">
        <f t="shared" si="15"/>
        <v>59.5</v>
      </c>
      <c r="S52" s="23">
        <f t="shared" si="15"/>
        <v>0.65</v>
      </c>
      <c r="T52" s="23"/>
      <c r="U52" s="23"/>
      <c r="V52" s="23"/>
    </row>
    <row r="53" spans="1:22" x14ac:dyDescent="0.2">
      <c r="A53" s="58"/>
      <c r="B53" s="58"/>
      <c r="C53" s="58"/>
      <c r="D53" s="58"/>
      <c r="E53" s="58"/>
      <c r="F53" s="59" t="s">
        <v>47</v>
      </c>
      <c r="G53" s="50">
        <f>E55*E56</f>
        <v>15891.910398</v>
      </c>
      <c r="H53" s="155">
        <f t="shared" ref="H53:S53" si="16">H20+H46+H52</f>
        <v>61.93</v>
      </c>
      <c r="I53" s="155">
        <f t="shared" si="16"/>
        <v>55.32</v>
      </c>
      <c r="J53" s="155">
        <f t="shared" si="16"/>
        <v>337.99</v>
      </c>
      <c r="K53" s="155">
        <f t="shared" si="16"/>
        <v>1816.3500000000001</v>
      </c>
      <c r="L53" s="155">
        <f t="shared" si="16"/>
        <v>2.16</v>
      </c>
      <c r="M53" s="155">
        <f t="shared" si="16"/>
        <v>116.1</v>
      </c>
      <c r="N53" s="155">
        <f t="shared" si="16"/>
        <v>103.03</v>
      </c>
      <c r="O53" s="155">
        <f t="shared" si="16"/>
        <v>4.83</v>
      </c>
      <c r="P53" s="155">
        <f t="shared" si="16"/>
        <v>422.73</v>
      </c>
      <c r="Q53" s="155">
        <f t="shared" si="16"/>
        <v>706.64</v>
      </c>
      <c r="R53" s="155">
        <f t="shared" si="16"/>
        <v>219.78</v>
      </c>
      <c r="S53" s="155">
        <f t="shared" si="16"/>
        <v>9.1</v>
      </c>
    </row>
    <row r="55" spans="1:22" ht="18.75" customHeight="1" x14ac:dyDescent="0.2">
      <c r="A55" s="2" t="s">
        <v>48</v>
      </c>
      <c r="E55" s="177">
        <v>138</v>
      </c>
      <c r="F55" s="2" t="s">
        <v>49</v>
      </c>
    </row>
    <row r="56" spans="1:22" ht="21.75" customHeight="1" x14ac:dyDescent="0.2">
      <c r="A56" s="2" t="s">
        <v>50</v>
      </c>
      <c r="E56" s="176">
        <f>SUM(G9+G14+G16+G18+G22+G29+G35+G40+G44+G48+G50)</f>
        <v>115.158771</v>
      </c>
      <c r="F56" s="2" t="s">
        <v>51</v>
      </c>
    </row>
    <row r="58" spans="1:22" ht="22.5" customHeight="1" x14ac:dyDescent="0.2">
      <c r="A58" s="2" t="s">
        <v>271</v>
      </c>
      <c r="B58" s="3" t="s">
        <v>272</v>
      </c>
      <c r="E58" s="2" t="s">
        <v>52</v>
      </c>
      <c r="H58" s="3"/>
      <c r="I58" s="2" t="s">
        <v>53</v>
      </c>
    </row>
  </sheetData>
  <mergeCells count="7">
    <mergeCell ref="A4:B4"/>
    <mergeCell ref="A3:B3"/>
    <mergeCell ref="A2:B2"/>
    <mergeCell ref="A1:B1"/>
    <mergeCell ref="H5:K5"/>
    <mergeCell ref="C4:G5"/>
    <mergeCell ref="H3:K3"/>
  </mergeCells>
  <pageMargins left="0.78740157480314965" right="0.39370078740157483" top="0.39370078740157483" bottom="0.39370078740157483" header="0.31496062992125984" footer="0.31496062992125984"/>
  <pageSetup paperSize="9" scale="44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3"/>
  <sheetViews>
    <sheetView view="pageBreakPreview" topLeftCell="A22" zoomScale="86" zoomScaleNormal="110" zoomScaleSheetLayoutView="86" workbookViewId="0">
      <selection activeCell="F64" sqref="F64"/>
    </sheetView>
  </sheetViews>
  <sheetFormatPr defaultColWidth="8.85546875" defaultRowHeight="12.75" x14ac:dyDescent="0.2"/>
  <cols>
    <col min="1" max="1" width="29.85546875" style="2" customWidth="1"/>
    <col min="2" max="2" width="12.5703125" style="2" customWidth="1"/>
    <col min="3" max="6" width="9.7109375" style="2" customWidth="1"/>
    <col min="7" max="7" width="12.140625" style="2" customWidth="1"/>
    <col min="8" max="11" width="9.7109375" style="2" customWidth="1"/>
    <col min="12" max="16384" width="8.85546875" style="2"/>
  </cols>
  <sheetData>
    <row r="1" spans="1:19" x14ac:dyDescent="0.2">
      <c r="A1" s="270" t="s">
        <v>148</v>
      </c>
      <c r="B1" s="270"/>
    </row>
    <row r="2" spans="1:19" x14ac:dyDescent="0.2">
      <c r="A2" s="271" t="s">
        <v>14</v>
      </c>
      <c r="B2" s="271"/>
    </row>
    <row r="3" spans="1:19" ht="15" x14ac:dyDescent="0.25">
      <c r="A3" s="270" t="s">
        <v>17</v>
      </c>
      <c r="B3" s="270"/>
      <c r="H3" s="278"/>
      <c r="I3" s="278"/>
      <c r="J3" s="279"/>
      <c r="K3" s="279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19.5" x14ac:dyDescent="0.25">
      <c r="C5" s="272"/>
      <c r="D5" s="272"/>
      <c r="E5" s="272"/>
      <c r="F5" s="272"/>
      <c r="G5" s="272"/>
      <c r="H5" s="269" t="s">
        <v>84</v>
      </c>
      <c r="I5" s="269"/>
      <c r="J5" s="269"/>
      <c r="K5" s="269"/>
    </row>
    <row r="6" spans="1:19" x14ac:dyDescent="0.2">
      <c r="E6" s="2" t="s">
        <v>216</v>
      </c>
    </row>
    <row r="7" spans="1:19" s="1" customFormat="1" ht="52.5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s="138" customFormat="1" ht="22.5" customHeight="1" x14ac:dyDescent="0.25">
      <c r="A8" s="134" t="s">
        <v>11</v>
      </c>
      <c r="B8" s="135">
        <v>99</v>
      </c>
      <c r="C8" s="136"/>
      <c r="D8" s="136"/>
      <c r="E8" s="136"/>
      <c r="F8" s="136"/>
      <c r="G8" s="136"/>
      <c r="H8" s="136"/>
      <c r="I8" s="136"/>
      <c r="J8" s="136"/>
      <c r="K8" s="137"/>
      <c r="L8" s="137"/>
      <c r="M8" s="137"/>
      <c r="N8" s="137"/>
      <c r="O8" s="137"/>
      <c r="P8" s="137"/>
      <c r="Q8" s="137"/>
      <c r="R8" s="137"/>
      <c r="S8" s="137"/>
    </row>
    <row r="9" spans="1:19" s="105" customFormat="1" ht="25.5" x14ac:dyDescent="0.25">
      <c r="A9" s="92" t="s">
        <v>159</v>
      </c>
      <c r="B9" s="100">
        <v>99</v>
      </c>
      <c r="C9" s="201"/>
      <c r="D9" s="96"/>
      <c r="E9" s="103">
        <v>250</v>
      </c>
      <c r="F9" s="96"/>
      <c r="G9" s="114">
        <f>SUM(G10:G13)</f>
        <v>10.040750000000001</v>
      </c>
      <c r="H9" s="95">
        <v>6.76</v>
      </c>
      <c r="I9" s="104">
        <v>11.43</v>
      </c>
      <c r="J9" s="95">
        <v>21.61</v>
      </c>
      <c r="K9" s="104">
        <v>216</v>
      </c>
      <c r="L9" s="104">
        <v>0.05</v>
      </c>
      <c r="M9" s="104">
        <v>4.8</v>
      </c>
      <c r="N9" s="104"/>
      <c r="O9" s="104"/>
      <c r="P9" s="104">
        <v>14</v>
      </c>
      <c r="Q9" s="104">
        <v>0.8</v>
      </c>
      <c r="R9" s="104">
        <v>15</v>
      </c>
      <c r="S9" s="104">
        <v>0.5</v>
      </c>
    </row>
    <row r="10" spans="1:19" ht="15" customHeight="1" x14ac:dyDescent="0.2">
      <c r="A10" s="149" t="s">
        <v>59</v>
      </c>
      <c r="B10" s="100">
        <v>99</v>
      </c>
      <c r="C10" s="202">
        <v>125</v>
      </c>
      <c r="D10" s="54">
        <f>B10*C10/1000</f>
        <v>12.375</v>
      </c>
      <c r="E10" s="7"/>
      <c r="F10" s="55">
        <v>60.97</v>
      </c>
      <c r="G10" s="22">
        <f>C10*F10/1000</f>
        <v>7.6212499999999999</v>
      </c>
      <c r="H10" s="55"/>
      <c r="I10" s="22"/>
      <c r="J10" s="55"/>
      <c r="K10" s="22"/>
      <c r="L10" s="22"/>
      <c r="M10" s="22"/>
      <c r="N10" s="22"/>
      <c r="O10" s="22"/>
      <c r="P10" s="22"/>
      <c r="Q10" s="22"/>
      <c r="R10" s="22"/>
      <c r="S10" s="22"/>
    </row>
    <row r="11" spans="1:19" s="36" customFormat="1" ht="15" customHeight="1" x14ac:dyDescent="0.2">
      <c r="A11" s="149" t="s">
        <v>41</v>
      </c>
      <c r="B11" s="100">
        <v>99</v>
      </c>
      <c r="C11" s="202">
        <v>2</v>
      </c>
      <c r="D11" s="54">
        <f t="shared" ref="D11:D53" si="0">B11*C11/1000</f>
        <v>0.19800000000000001</v>
      </c>
      <c r="E11" s="7"/>
      <c r="F11" s="55">
        <v>450</v>
      </c>
      <c r="G11" s="22">
        <f t="shared" ref="G11:G19" si="1">C11*F11/1000</f>
        <v>0.9</v>
      </c>
      <c r="H11" s="55"/>
      <c r="I11" s="22"/>
      <c r="J11" s="55"/>
      <c r="K11" s="22"/>
      <c r="L11" s="22"/>
      <c r="M11" s="22"/>
      <c r="N11" s="22"/>
      <c r="O11" s="22"/>
      <c r="P11" s="22"/>
      <c r="Q11" s="22"/>
      <c r="R11" s="22"/>
      <c r="S11" s="22"/>
    </row>
    <row r="12" spans="1:19" s="36" customFormat="1" ht="15" customHeight="1" x14ac:dyDescent="0.2">
      <c r="A12" s="149" t="s">
        <v>292</v>
      </c>
      <c r="B12" s="100">
        <v>99</v>
      </c>
      <c r="C12" s="202">
        <v>35</v>
      </c>
      <c r="D12" s="54">
        <f t="shared" si="0"/>
        <v>3.4649999999999999</v>
      </c>
      <c r="E12" s="7"/>
      <c r="F12" s="55">
        <v>42.5</v>
      </c>
      <c r="G12" s="22">
        <f t="shared" si="1"/>
        <v>1.4875</v>
      </c>
      <c r="H12" s="55"/>
      <c r="I12" s="22"/>
      <c r="J12" s="55"/>
      <c r="K12" s="22"/>
      <c r="L12" s="22"/>
      <c r="M12" s="22"/>
      <c r="N12" s="22"/>
      <c r="O12" s="22"/>
      <c r="P12" s="22"/>
      <c r="Q12" s="22"/>
      <c r="R12" s="22"/>
      <c r="S12" s="22"/>
    </row>
    <row r="13" spans="1:19" s="36" customFormat="1" ht="15" customHeight="1" x14ac:dyDescent="0.2">
      <c r="A13" s="87" t="s">
        <v>19</v>
      </c>
      <c r="B13" s="100">
        <v>99</v>
      </c>
      <c r="C13" s="200">
        <v>2</v>
      </c>
      <c r="D13" s="4">
        <f t="shared" si="0"/>
        <v>0.19800000000000001</v>
      </c>
      <c r="E13" s="6"/>
      <c r="F13" s="90">
        <v>16</v>
      </c>
      <c r="G13" s="22">
        <f t="shared" si="1"/>
        <v>3.2000000000000001E-2</v>
      </c>
      <c r="H13" s="90"/>
      <c r="I13" s="8"/>
      <c r="J13" s="90"/>
      <c r="K13" s="8"/>
      <c r="L13" s="8"/>
      <c r="M13" s="8"/>
      <c r="N13" s="8"/>
      <c r="O13" s="8"/>
      <c r="P13" s="8"/>
      <c r="Q13" s="8"/>
      <c r="R13" s="8"/>
      <c r="S13" s="8"/>
    </row>
    <row r="14" spans="1:19" s="105" customFormat="1" ht="15" customHeight="1" x14ac:dyDescent="0.2">
      <c r="A14" s="99" t="s">
        <v>291</v>
      </c>
      <c r="B14" s="100">
        <v>99</v>
      </c>
      <c r="C14" s="110"/>
      <c r="D14" s="96"/>
      <c r="E14" s="103">
        <v>35</v>
      </c>
      <c r="F14" s="95"/>
      <c r="G14" s="184">
        <f>G15</f>
        <v>3.3180000000000001</v>
      </c>
      <c r="H14" s="95">
        <v>1.7</v>
      </c>
      <c r="I14" s="104">
        <v>2.2599999999999998</v>
      </c>
      <c r="J14" s="95">
        <v>3.08</v>
      </c>
      <c r="K14" s="104">
        <v>50</v>
      </c>
      <c r="L14" s="104">
        <v>0.02</v>
      </c>
      <c r="M14" s="104"/>
      <c r="N14" s="104">
        <v>13</v>
      </c>
      <c r="O14" s="104">
        <v>0.26</v>
      </c>
      <c r="P14" s="104">
        <v>8.1999999999999993</v>
      </c>
      <c r="Q14" s="104">
        <v>17.399999999999999</v>
      </c>
      <c r="R14" s="104">
        <v>3</v>
      </c>
      <c r="S14" s="104">
        <v>0.2</v>
      </c>
    </row>
    <row r="15" spans="1:19" s="105" customFormat="1" ht="15" customHeight="1" x14ac:dyDescent="0.2">
      <c r="A15" s="10" t="s">
        <v>291</v>
      </c>
      <c r="B15" s="100">
        <v>99</v>
      </c>
      <c r="C15" s="9">
        <v>35</v>
      </c>
      <c r="D15" s="4">
        <f t="shared" si="0"/>
        <v>3.4649999999999999</v>
      </c>
      <c r="E15" s="6"/>
      <c r="F15" s="90">
        <v>94.8</v>
      </c>
      <c r="G15" s="53">
        <f t="shared" si="1"/>
        <v>3.3180000000000001</v>
      </c>
      <c r="H15" s="90"/>
      <c r="I15" s="8"/>
      <c r="J15" s="90"/>
      <c r="K15" s="8"/>
      <c r="L15" s="8"/>
      <c r="M15" s="8"/>
      <c r="N15" s="8"/>
      <c r="O15" s="8"/>
      <c r="P15" s="8"/>
      <c r="Q15" s="8"/>
      <c r="R15" s="8"/>
      <c r="S15" s="8"/>
    </row>
    <row r="16" spans="1:19" s="105" customFormat="1" ht="15" customHeight="1" x14ac:dyDescent="0.2">
      <c r="A16" s="99" t="s">
        <v>61</v>
      </c>
      <c r="B16" s="100">
        <v>99</v>
      </c>
      <c r="C16" s="110"/>
      <c r="D16" s="96"/>
      <c r="E16" s="103">
        <v>200</v>
      </c>
      <c r="F16" s="95"/>
      <c r="G16" s="83">
        <f>G17</f>
        <v>2.72</v>
      </c>
      <c r="H16" s="95">
        <v>0.44</v>
      </c>
      <c r="I16" s="104">
        <v>7.0000000000000007E-2</v>
      </c>
      <c r="J16" s="95">
        <v>34.28</v>
      </c>
      <c r="K16" s="104">
        <v>139.51</v>
      </c>
      <c r="L16" s="114"/>
      <c r="M16" s="114">
        <v>80</v>
      </c>
      <c r="N16" s="114"/>
      <c r="O16" s="114">
        <v>0.18</v>
      </c>
      <c r="P16" s="114">
        <v>8.1999999999999993</v>
      </c>
      <c r="Q16" s="114">
        <v>6.42</v>
      </c>
      <c r="R16" s="114">
        <v>0.96</v>
      </c>
      <c r="S16" s="114">
        <v>0.28000000000000003</v>
      </c>
    </row>
    <row r="17" spans="1:19" s="105" customFormat="1" ht="15" customHeight="1" x14ac:dyDescent="0.2">
      <c r="A17" s="10" t="s">
        <v>61</v>
      </c>
      <c r="B17" s="100">
        <v>99</v>
      </c>
      <c r="C17" s="9">
        <v>32</v>
      </c>
      <c r="D17" s="4">
        <f t="shared" si="0"/>
        <v>3.1680000000000001</v>
      </c>
      <c r="E17" s="6"/>
      <c r="F17" s="90">
        <v>85</v>
      </c>
      <c r="G17" s="8">
        <f t="shared" si="1"/>
        <v>2.72</v>
      </c>
      <c r="H17" s="90"/>
      <c r="I17" s="8"/>
      <c r="J17" s="90"/>
      <c r="K17" s="8"/>
      <c r="L17" s="8"/>
      <c r="M17" s="8"/>
      <c r="N17" s="8"/>
      <c r="O17" s="8"/>
      <c r="P17" s="8"/>
      <c r="Q17" s="8"/>
      <c r="R17" s="8"/>
      <c r="S17" s="8"/>
    </row>
    <row r="18" spans="1:19" s="105" customFormat="1" ht="15" customHeight="1" x14ac:dyDescent="0.2">
      <c r="A18" s="99" t="s">
        <v>143</v>
      </c>
      <c r="B18" s="100">
        <v>99</v>
      </c>
      <c r="C18" s="110"/>
      <c r="D18" s="96"/>
      <c r="E18" s="103">
        <v>100</v>
      </c>
      <c r="F18" s="95"/>
      <c r="G18" s="83">
        <f>G19</f>
        <v>6.15</v>
      </c>
      <c r="H18" s="103">
        <v>12.18</v>
      </c>
      <c r="I18" s="103">
        <v>3.17</v>
      </c>
      <c r="J18" s="103">
        <v>28.5</v>
      </c>
      <c r="K18" s="104">
        <v>233.8</v>
      </c>
      <c r="L18" s="104">
        <v>0.05</v>
      </c>
      <c r="M18" s="104"/>
      <c r="N18" s="104"/>
      <c r="O18" s="104">
        <v>0.65</v>
      </c>
      <c r="P18" s="104">
        <v>11.5</v>
      </c>
      <c r="Q18" s="104">
        <v>43.5</v>
      </c>
      <c r="R18" s="104">
        <v>16.5</v>
      </c>
      <c r="S18" s="104">
        <v>0.55000000000000004</v>
      </c>
    </row>
    <row r="19" spans="1:19" s="36" customFormat="1" ht="15" customHeight="1" x14ac:dyDescent="0.2">
      <c r="A19" s="10" t="s">
        <v>143</v>
      </c>
      <c r="B19" s="100">
        <v>99</v>
      </c>
      <c r="C19" s="9">
        <v>150</v>
      </c>
      <c r="D19" s="4">
        <f t="shared" si="0"/>
        <v>14.85</v>
      </c>
      <c r="E19" s="6"/>
      <c r="F19" s="90">
        <v>41</v>
      </c>
      <c r="G19" s="8">
        <f t="shared" si="1"/>
        <v>6.15</v>
      </c>
      <c r="H19" s="90"/>
      <c r="I19" s="8"/>
      <c r="J19" s="90"/>
      <c r="K19" s="8"/>
      <c r="L19" s="8"/>
      <c r="M19" s="8"/>
      <c r="N19" s="8"/>
      <c r="O19" s="8"/>
      <c r="P19" s="8"/>
      <c r="Q19" s="8"/>
      <c r="R19" s="8"/>
      <c r="S19" s="8"/>
    </row>
    <row r="20" spans="1:19" s="105" customFormat="1" ht="20.25" customHeight="1" x14ac:dyDescent="0.2">
      <c r="A20" s="163"/>
      <c r="B20" s="164"/>
      <c r="C20" s="179"/>
      <c r="D20" s="166"/>
      <c r="E20" s="167"/>
      <c r="F20" s="188"/>
      <c r="G20" s="167"/>
      <c r="H20" s="23">
        <f>SUM(H8:H19)</f>
        <v>21.08</v>
      </c>
      <c r="I20" s="23">
        <f>SUM(I8:I19)</f>
        <v>16.93</v>
      </c>
      <c r="J20" s="23">
        <f>SUM(J8:J19)</f>
        <v>87.47</v>
      </c>
      <c r="K20" s="23">
        <f>SUM(K8:K19)</f>
        <v>639.30999999999995</v>
      </c>
      <c r="L20" s="23">
        <f t="shared" ref="L20:S20" si="2">SUM(L8:L19)</f>
        <v>0.12000000000000001</v>
      </c>
      <c r="M20" s="23">
        <f t="shared" si="2"/>
        <v>84.8</v>
      </c>
      <c r="N20" s="23">
        <f t="shared" si="2"/>
        <v>13</v>
      </c>
      <c r="O20" s="23">
        <f t="shared" si="2"/>
        <v>1.0900000000000001</v>
      </c>
      <c r="P20" s="23">
        <f t="shared" si="2"/>
        <v>41.9</v>
      </c>
      <c r="Q20" s="23">
        <f t="shared" si="2"/>
        <v>68.12</v>
      </c>
      <c r="R20" s="23">
        <f t="shared" si="2"/>
        <v>35.46</v>
      </c>
      <c r="S20" s="23">
        <f t="shared" si="2"/>
        <v>1.53</v>
      </c>
    </row>
    <row r="21" spans="1:19" ht="22.5" customHeight="1" x14ac:dyDescent="0.2">
      <c r="A21" s="134" t="s">
        <v>12</v>
      </c>
      <c r="B21" s="135">
        <v>99</v>
      </c>
      <c r="C21" s="136"/>
      <c r="D21" s="158"/>
      <c r="E21" s="136"/>
      <c r="F21" s="158"/>
      <c r="G21" s="136"/>
      <c r="H21" s="136"/>
      <c r="I21" s="136"/>
      <c r="J21" s="136"/>
      <c r="K21" s="137"/>
      <c r="L21" s="137"/>
      <c r="M21" s="137"/>
      <c r="N21" s="137"/>
      <c r="O21" s="137"/>
      <c r="P21" s="137"/>
      <c r="Q21" s="137"/>
      <c r="R21" s="137"/>
      <c r="S21" s="137"/>
    </row>
    <row r="22" spans="1:19" s="105" customFormat="1" ht="25.5" x14ac:dyDescent="0.25">
      <c r="A22" s="92" t="s">
        <v>177</v>
      </c>
      <c r="B22" s="100">
        <v>99</v>
      </c>
      <c r="C22" s="204"/>
      <c r="D22" s="96"/>
      <c r="E22" s="103" t="s">
        <v>133</v>
      </c>
      <c r="F22" s="95"/>
      <c r="G22" s="104">
        <f>SUM(G23:G28)</f>
        <v>10.1462</v>
      </c>
      <c r="H22" s="95">
        <v>10.57</v>
      </c>
      <c r="I22" s="104">
        <v>4.55</v>
      </c>
      <c r="J22" s="95">
        <v>6.26</v>
      </c>
      <c r="K22" s="104">
        <v>161</v>
      </c>
      <c r="L22" s="104">
        <v>0.24</v>
      </c>
      <c r="M22" s="104">
        <v>14.4</v>
      </c>
      <c r="N22" s="104"/>
      <c r="O22" s="104">
        <v>1.53</v>
      </c>
      <c r="P22" s="104">
        <v>20.46</v>
      </c>
      <c r="Q22" s="104">
        <v>91.92</v>
      </c>
      <c r="R22" s="104">
        <v>37.29</v>
      </c>
      <c r="S22" s="104">
        <v>1.41</v>
      </c>
    </row>
    <row r="23" spans="1:19" ht="15" customHeight="1" x14ac:dyDescent="0.2">
      <c r="A23" s="149" t="s">
        <v>27</v>
      </c>
      <c r="B23" s="100">
        <v>99</v>
      </c>
      <c r="C23" s="202">
        <v>100</v>
      </c>
      <c r="D23" s="54">
        <f t="shared" si="0"/>
        <v>9.9</v>
      </c>
      <c r="E23" s="7"/>
      <c r="F23" s="55">
        <v>16.899999999999999</v>
      </c>
      <c r="G23" s="22">
        <f>C23*F23/1000</f>
        <v>1.6899999999999997</v>
      </c>
      <c r="H23" s="55"/>
      <c r="I23" s="22"/>
      <c r="J23" s="55"/>
      <c r="K23" s="22"/>
      <c r="L23" s="22"/>
      <c r="M23" s="22"/>
      <c r="N23" s="22"/>
      <c r="O23" s="22"/>
      <c r="P23" s="22"/>
      <c r="Q23" s="22"/>
      <c r="R23" s="22"/>
      <c r="S23" s="22"/>
    </row>
    <row r="24" spans="1:19" s="126" customFormat="1" ht="15" customHeight="1" x14ac:dyDescent="0.2">
      <c r="A24" s="149" t="s">
        <v>36</v>
      </c>
      <c r="B24" s="100">
        <v>99</v>
      </c>
      <c r="C24" s="202">
        <v>12</v>
      </c>
      <c r="D24" s="54">
        <f t="shared" si="0"/>
        <v>1.1879999999999999</v>
      </c>
      <c r="E24" s="7"/>
      <c r="F24" s="55">
        <v>24</v>
      </c>
      <c r="G24" s="22">
        <f t="shared" ref="G24:G28" si="3">C24*F24/1000</f>
        <v>0.28799999999999998</v>
      </c>
      <c r="H24" s="55"/>
      <c r="I24" s="22"/>
      <c r="J24" s="55"/>
      <c r="K24" s="22"/>
      <c r="L24" s="22"/>
      <c r="M24" s="22"/>
      <c r="N24" s="22"/>
      <c r="O24" s="22"/>
      <c r="P24" s="22"/>
      <c r="Q24" s="22"/>
      <c r="R24" s="22"/>
      <c r="S24" s="22"/>
    </row>
    <row r="25" spans="1:19" s="105" customFormat="1" ht="15" customHeight="1" x14ac:dyDescent="0.2">
      <c r="A25" s="149" t="s">
        <v>137</v>
      </c>
      <c r="B25" s="100">
        <v>99</v>
      </c>
      <c r="C25" s="202">
        <v>46</v>
      </c>
      <c r="D25" s="54">
        <f t="shared" si="0"/>
        <v>4.5540000000000003</v>
      </c>
      <c r="E25" s="7"/>
      <c r="F25" s="55">
        <v>163</v>
      </c>
      <c r="G25" s="22">
        <f t="shared" si="3"/>
        <v>7.4980000000000002</v>
      </c>
      <c r="H25" s="55"/>
      <c r="I25" s="22"/>
      <c r="J25" s="55"/>
      <c r="K25" s="22"/>
      <c r="L25" s="22"/>
      <c r="M25" s="22"/>
      <c r="N25" s="22"/>
      <c r="O25" s="22"/>
      <c r="P25" s="22"/>
      <c r="Q25" s="22"/>
      <c r="R25" s="22"/>
      <c r="S25" s="22"/>
    </row>
    <row r="26" spans="1:19" ht="15" customHeight="1" x14ac:dyDescent="0.2">
      <c r="A26" s="149" t="s">
        <v>28</v>
      </c>
      <c r="B26" s="100">
        <v>99</v>
      </c>
      <c r="C26" s="202">
        <v>13</v>
      </c>
      <c r="D26" s="54">
        <f t="shared" si="0"/>
        <v>1.2869999999999999</v>
      </c>
      <c r="E26" s="7"/>
      <c r="F26" s="55">
        <v>22.4</v>
      </c>
      <c r="G26" s="22">
        <f t="shared" si="3"/>
        <v>0.29120000000000001</v>
      </c>
      <c r="H26" s="55"/>
      <c r="I26" s="22"/>
      <c r="J26" s="55"/>
      <c r="K26" s="22"/>
      <c r="L26" s="22"/>
      <c r="M26" s="22"/>
      <c r="N26" s="22"/>
      <c r="O26" s="22"/>
      <c r="P26" s="22"/>
      <c r="Q26" s="22"/>
      <c r="R26" s="22"/>
      <c r="S26" s="22"/>
    </row>
    <row r="27" spans="1:19" ht="15" customHeight="1" x14ac:dyDescent="0.2">
      <c r="A27" s="149" t="s">
        <v>19</v>
      </c>
      <c r="B27" s="100">
        <v>99</v>
      </c>
      <c r="C27" s="202">
        <v>2</v>
      </c>
      <c r="D27" s="54">
        <f t="shared" si="0"/>
        <v>0.19800000000000001</v>
      </c>
      <c r="E27" s="7"/>
      <c r="F27" s="55">
        <v>14</v>
      </c>
      <c r="G27" s="22">
        <f t="shared" si="3"/>
        <v>2.8000000000000001E-2</v>
      </c>
      <c r="H27" s="55"/>
      <c r="I27" s="22"/>
      <c r="J27" s="55"/>
      <c r="K27" s="22"/>
      <c r="L27" s="22"/>
      <c r="M27" s="22"/>
      <c r="N27" s="22"/>
      <c r="O27" s="22"/>
      <c r="P27" s="22"/>
      <c r="Q27" s="22"/>
      <c r="R27" s="22"/>
      <c r="S27" s="22"/>
    </row>
    <row r="28" spans="1:19" ht="15" customHeight="1" x14ac:dyDescent="0.2">
      <c r="A28" s="87" t="s">
        <v>25</v>
      </c>
      <c r="B28" s="100">
        <v>99</v>
      </c>
      <c r="C28" s="200">
        <v>3</v>
      </c>
      <c r="D28" s="4">
        <f t="shared" si="0"/>
        <v>0.29699999999999999</v>
      </c>
      <c r="E28" s="6"/>
      <c r="F28" s="90">
        <v>117</v>
      </c>
      <c r="G28" s="22">
        <f t="shared" si="3"/>
        <v>0.35099999999999998</v>
      </c>
      <c r="H28" s="90"/>
      <c r="I28" s="8"/>
      <c r="J28" s="90"/>
      <c r="K28" s="8"/>
      <c r="L28" s="8"/>
      <c r="M28" s="8"/>
      <c r="N28" s="8"/>
      <c r="O28" s="8"/>
      <c r="P28" s="8"/>
      <c r="Q28" s="8"/>
      <c r="R28" s="8"/>
      <c r="S28" s="8"/>
    </row>
    <row r="29" spans="1:19" ht="15" customHeight="1" x14ac:dyDescent="0.2">
      <c r="A29" s="92" t="s">
        <v>117</v>
      </c>
      <c r="B29" s="100">
        <v>99</v>
      </c>
      <c r="C29" s="204"/>
      <c r="D29" s="96"/>
      <c r="E29" s="103" t="s">
        <v>175</v>
      </c>
      <c r="F29" s="95"/>
      <c r="G29" s="104">
        <f>SUM(G30:G34)</f>
        <v>38.699999999999996</v>
      </c>
      <c r="H29" s="95">
        <v>13.83</v>
      </c>
      <c r="I29" s="104">
        <v>28.63</v>
      </c>
      <c r="J29" s="95">
        <v>103.2</v>
      </c>
      <c r="K29" s="104">
        <v>341</v>
      </c>
      <c r="L29" s="104">
        <v>0.1</v>
      </c>
      <c r="M29" s="104" t="s">
        <v>254</v>
      </c>
      <c r="N29" s="104">
        <v>5.83</v>
      </c>
      <c r="O29" s="104">
        <v>1.17</v>
      </c>
      <c r="P29" s="104">
        <v>43.17</v>
      </c>
      <c r="Q29" s="104">
        <v>175</v>
      </c>
      <c r="R29" s="104">
        <v>33.33</v>
      </c>
      <c r="S29" s="104">
        <v>2.33</v>
      </c>
    </row>
    <row r="30" spans="1:19" ht="15" customHeight="1" x14ac:dyDescent="0.2">
      <c r="A30" s="149" t="s">
        <v>29</v>
      </c>
      <c r="B30" s="100">
        <v>99</v>
      </c>
      <c r="C30" s="202">
        <v>95</v>
      </c>
      <c r="D30" s="54">
        <f t="shared" ref="D30:D34" si="4">B30*C30/1000</f>
        <v>9.4049999999999994</v>
      </c>
      <c r="E30" s="7"/>
      <c r="F30" s="55">
        <v>370</v>
      </c>
      <c r="G30" s="22">
        <f>C30*F30/1000</f>
        <v>35.15</v>
      </c>
      <c r="H30" s="55"/>
      <c r="I30" s="22"/>
      <c r="J30" s="55"/>
      <c r="K30" s="22"/>
      <c r="L30" s="22"/>
      <c r="M30" s="22"/>
      <c r="N30" s="22"/>
      <c r="O30" s="22"/>
      <c r="P30" s="22"/>
      <c r="Q30" s="22"/>
      <c r="R30" s="22"/>
      <c r="S30" s="22"/>
    </row>
    <row r="31" spans="1:19" ht="15" customHeight="1" x14ac:dyDescent="0.2">
      <c r="A31" s="149" t="s">
        <v>176</v>
      </c>
      <c r="B31" s="100">
        <v>99</v>
      </c>
      <c r="C31" s="202">
        <v>4</v>
      </c>
      <c r="D31" s="54">
        <f t="shared" si="4"/>
        <v>0.39600000000000002</v>
      </c>
      <c r="E31" s="7"/>
      <c r="F31" s="55">
        <v>5.7</v>
      </c>
      <c r="G31" s="22">
        <f>C31*F31/40</f>
        <v>0.57000000000000006</v>
      </c>
      <c r="H31" s="55"/>
      <c r="I31" s="22"/>
      <c r="J31" s="55"/>
      <c r="K31" s="22"/>
      <c r="L31" s="22"/>
      <c r="M31" s="22"/>
      <c r="N31" s="22"/>
      <c r="O31" s="22"/>
      <c r="P31" s="22"/>
      <c r="Q31" s="22"/>
      <c r="R31" s="22"/>
      <c r="S31" s="22"/>
    </row>
    <row r="32" spans="1:19" ht="15" customHeight="1" x14ac:dyDescent="0.2">
      <c r="A32" s="149" t="s">
        <v>41</v>
      </c>
      <c r="B32" s="100">
        <v>99</v>
      </c>
      <c r="C32" s="202">
        <v>5</v>
      </c>
      <c r="D32" s="54">
        <f t="shared" si="4"/>
        <v>0.495</v>
      </c>
      <c r="E32" s="7"/>
      <c r="F32" s="55">
        <v>450</v>
      </c>
      <c r="G32" s="22">
        <f t="shared" ref="G32:G34" si="5">C32*F32/1000</f>
        <v>2.25</v>
      </c>
      <c r="H32" s="55"/>
      <c r="I32" s="22"/>
      <c r="J32" s="55"/>
      <c r="K32" s="22"/>
      <c r="L32" s="22"/>
      <c r="M32" s="22"/>
      <c r="N32" s="22"/>
      <c r="O32" s="22"/>
      <c r="P32" s="22"/>
      <c r="Q32" s="22"/>
      <c r="R32" s="22"/>
      <c r="S32" s="22"/>
    </row>
    <row r="33" spans="1:19" ht="15" customHeight="1" x14ac:dyDescent="0.2">
      <c r="A33" s="149" t="s">
        <v>19</v>
      </c>
      <c r="B33" s="100">
        <v>99</v>
      </c>
      <c r="C33" s="202">
        <v>2</v>
      </c>
      <c r="D33" s="54">
        <f t="shared" si="4"/>
        <v>0.19800000000000001</v>
      </c>
      <c r="E33" s="7"/>
      <c r="F33" s="55">
        <v>14</v>
      </c>
      <c r="G33" s="22">
        <f t="shared" si="5"/>
        <v>2.8000000000000001E-2</v>
      </c>
      <c r="H33" s="55"/>
      <c r="I33" s="22"/>
      <c r="J33" s="55"/>
      <c r="K33" s="22"/>
      <c r="L33" s="22"/>
      <c r="M33" s="22"/>
      <c r="N33" s="22"/>
      <c r="O33" s="22"/>
      <c r="P33" s="22"/>
      <c r="Q33" s="22"/>
      <c r="R33" s="22"/>
      <c r="S33" s="22"/>
    </row>
    <row r="34" spans="1:19" ht="15" customHeight="1" x14ac:dyDescent="0.2">
      <c r="A34" s="87" t="s">
        <v>25</v>
      </c>
      <c r="B34" s="100">
        <v>99</v>
      </c>
      <c r="C34" s="200">
        <v>6</v>
      </c>
      <c r="D34" s="4">
        <f t="shared" si="4"/>
        <v>0.59399999999999997</v>
      </c>
      <c r="E34" s="6"/>
      <c r="F34" s="90">
        <v>117</v>
      </c>
      <c r="G34" s="22">
        <f t="shared" si="5"/>
        <v>0.70199999999999996</v>
      </c>
      <c r="H34" s="90"/>
      <c r="I34" s="8"/>
      <c r="J34" s="90"/>
      <c r="K34" s="8"/>
      <c r="L34" s="8"/>
      <c r="M34" s="8"/>
      <c r="N34" s="8"/>
      <c r="O34" s="8"/>
      <c r="P34" s="8"/>
      <c r="Q34" s="8"/>
      <c r="R34" s="8"/>
      <c r="S34" s="8"/>
    </row>
    <row r="35" spans="1:19" ht="15" customHeight="1" x14ac:dyDescent="0.2">
      <c r="A35" s="119" t="s">
        <v>64</v>
      </c>
      <c r="B35" s="100">
        <v>99</v>
      </c>
      <c r="C35" s="205"/>
      <c r="D35" s="114"/>
      <c r="E35" s="116">
        <v>200</v>
      </c>
      <c r="F35" s="116"/>
      <c r="G35" s="114">
        <f>SUM(G36:G39)</f>
        <v>7.4085799999999988</v>
      </c>
      <c r="H35" s="114">
        <v>3.3</v>
      </c>
      <c r="I35" s="114">
        <v>1.2</v>
      </c>
      <c r="J35" s="114">
        <v>21.4</v>
      </c>
      <c r="K35" s="114">
        <v>111</v>
      </c>
      <c r="L35" s="114">
        <v>1.54</v>
      </c>
      <c r="M35" s="114">
        <v>5</v>
      </c>
      <c r="N35" s="114">
        <v>44.2</v>
      </c>
      <c r="O35" s="114">
        <v>0.2</v>
      </c>
      <c r="P35" s="114">
        <v>51</v>
      </c>
      <c r="Q35" s="114">
        <v>102.6</v>
      </c>
      <c r="R35" s="114">
        <v>35.6</v>
      </c>
      <c r="S35" s="114">
        <v>1.1399999999999999</v>
      </c>
    </row>
    <row r="36" spans="1:19" ht="15" customHeight="1" x14ac:dyDescent="0.2">
      <c r="A36" s="61" t="s">
        <v>27</v>
      </c>
      <c r="B36" s="100">
        <v>99</v>
      </c>
      <c r="C36" s="196">
        <v>217</v>
      </c>
      <c r="D36" s="71">
        <f t="shared" ref="D36:D39" si="6">B36*C36/1000</f>
        <v>21.483000000000001</v>
      </c>
      <c r="E36" s="74"/>
      <c r="F36" s="71">
        <v>16.899999999999999</v>
      </c>
      <c r="G36" s="22">
        <f>C36*F36/1000</f>
        <v>3.6672999999999996</v>
      </c>
      <c r="H36" s="71"/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71"/>
    </row>
    <row r="37" spans="1:19" ht="15" customHeight="1" x14ac:dyDescent="0.2">
      <c r="A37" s="61" t="s">
        <v>41</v>
      </c>
      <c r="B37" s="100">
        <v>99</v>
      </c>
      <c r="C37" s="196">
        <v>5</v>
      </c>
      <c r="D37" s="71">
        <f t="shared" si="6"/>
        <v>0.495</v>
      </c>
      <c r="E37" s="74"/>
      <c r="F37" s="71">
        <v>450</v>
      </c>
      <c r="G37" s="22">
        <f t="shared" ref="G37:G39" si="7">C37*F37/1000</f>
        <v>2.25</v>
      </c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</row>
    <row r="38" spans="1:19" ht="15" customHeight="1" x14ac:dyDescent="0.2">
      <c r="A38" s="61" t="s">
        <v>19</v>
      </c>
      <c r="B38" s="100">
        <v>99</v>
      </c>
      <c r="C38" s="196">
        <v>2</v>
      </c>
      <c r="D38" s="71">
        <f t="shared" si="6"/>
        <v>0.19800000000000001</v>
      </c>
      <c r="E38" s="74"/>
      <c r="F38" s="71">
        <v>14</v>
      </c>
      <c r="G38" s="22">
        <f t="shared" si="7"/>
        <v>2.8000000000000001E-2</v>
      </c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</row>
    <row r="39" spans="1:19" ht="15" customHeight="1" x14ac:dyDescent="0.2">
      <c r="A39" s="63" t="s">
        <v>59</v>
      </c>
      <c r="B39" s="100">
        <v>99</v>
      </c>
      <c r="C39" s="197">
        <v>24</v>
      </c>
      <c r="D39" s="72">
        <f t="shared" si="6"/>
        <v>2.3759999999999999</v>
      </c>
      <c r="E39" s="75"/>
      <c r="F39" s="72">
        <v>60.97</v>
      </c>
      <c r="G39" s="22">
        <f t="shared" si="7"/>
        <v>1.4632799999999999</v>
      </c>
      <c r="H39" s="72"/>
      <c r="I39" s="72"/>
      <c r="J39" s="72"/>
      <c r="K39" s="72"/>
      <c r="L39" s="72"/>
      <c r="M39" s="72"/>
      <c r="N39" s="72"/>
      <c r="O39" s="72"/>
      <c r="P39" s="72"/>
      <c r="Q39" s="72"/>
      <c r="R39" s="72"/>
      <c r="S39" s="72"/>
    </row>
    <row r="40" spans="1:19" ht="15" customHeight="1" x14ac:dyDescent="0.2">
      <c r="A40" s="99" t="s">
        <v>118</v>
      </c>
      <c r="B40" s="100">
        <v>99</v>
      </c>
      <c r="C40" s="110"/>
      <c r="D40" s="96"/>
      <c r="E40" s="103">
        <v>200</v>
      </c>
      <c r="F40" s="95"/>
      <c r="G40" s="104">
        <f>G41+G42+G43</f>
        <v>4.2555000000000005</v>
      </c>
      <c r="H40" s="95">
        <v>0.16</v>
      </c>
      <c r="I40" s="104">
        <v>0.16</v>
      </c>
      <c r="J40" s="95">
        <v>23.56</v>
      </c>
      <c r="K40" s="104">
        <v>114.6</v>
      </c>
      <c r="L40" s="104">
        <v>0.01</v>
      </c>
      <c r="M40" s="104">
        <v>1.8</v>
      </c>
      <c r="N40" s="104"/>
      <c r="O40" s="104"/>
      <c r="P40" s="104">
        <v>6.4</v>
      </c>
      <c r="Q40" s="104">
        <v>4.4000000000000004</v>
      </c>
      <c r="R40" s="104">
        <v>3.6</v>
      </c>
      <c r="S40" s="104">
        <v>0.18</v>
      </c>
    </row>
    <row r="41" spans="1:19" ht="15" customHeight="1" x14ac:dyDescent="0.2">
      <c r="A41" s="11" t="s">
        <v>99</v>
      </c>
      <c r="B41" s="100">
        <v>99</v>
      </c>
      <c r="C41" s="12">
        <v>45</v>
      </c>
      <c r="D41" s="54">
        <f t="shared" ref="D41:D43" si="8">B41*C41/1000</f>
        <v>4.4550000000000001</v>
      </c>
      <c r="E41" s="7"/>
      <c r="F41" s="55">
        <v>67.900000000000006</v>
      </c>
      <c r="G41" s="22">
        <f t="shared" ref="G41:G43" si="9">C41*F41/1000</f>
        <v>3.0555000000000003</v>
      </c>
      <c r="H41" s="55"/>
      <c r="I41" s="22"/>
      <c r="J41" s="55"/>
      <c r="K41" s="22"/>
      <c r="L41" s="22"/>
      <c r="M41" s="22"/>
      <c r="N41" s="22"/>
      <c r="O41" s="22"/>
      <c r="P41" s="22"/>
      <c r="Q41" s="22"/>
      <c r="R41" s="22"/>
      <c r="S41" s="22"/>
    </row>
    <row r="42" spans="1:19" ht="15" customHeight="1" x14ac:dyDescent="0.2">
      <c r="A42" s="11" t="s">
        <v>22</v>
      </c>
      <c r="B42" s="100">
        <v>99</v>
      </c>
      <c r="C42" s="12">
        <v>24</v>
      </c>
      <c r="D42" s="54">
        <f t="shared" si="8"/>
        <v>2.3759999999999999</v>
      </c>
      <c r="E42" s="7"/>
      <c r="F42" s="55">
        <v>50</v>
      </c>
      <c r="G42" s="22">
        <f t="shared" si="9"/>
        <v>1.2</v>
      </c>
      <c r="H42" s="55"/>
      <c r="I42" s="22"/>
      <c r="J42" s="55"/>
      <c r="K42" s="22"/>
      <c r="L42" s="22"/>
      <c r="M42" s="22"/>
      <c r="N42" s="22"/>
      <c r="O42" s="22"/>
      <c r="P42" s="22"/>
      <c r="Q42" s="22"/>
      <c r="R42" s="22"/>
      <c r="S42" s="22"/>
    </row>
    <row r="43" spans="1:19" ht="15" customHeight="1" x14ac:dyDescent="0.2">
      <c r="A43" s="10" t="s">
        <v>34</v>
      </c>
      <c r="B43" s="100">
        <v>99</v>
      </c>
      <c r="C43" s="9">
        <v>2E-3</v>
      </c>
      <c r="D43" s="4">
        <f t="shared" si="8"/>
        <v>1.9800000000000002E-4</v>
      </c>
      <c r="E43" s="6"/>
      <c r="F43" s="90"/>
      <c r="G43" s="22">
        <f t="shared" si="9"/>
        <v>0</v>
      </c>
      <c r="H43" s="90"/>
      <c r="I43" s="8"/>
      <c r="J43" s="90"/>
      <c r="K43" s="8"/>
      <c r="L43" s="8"/>
      <c r="M43" s="8"/>
      <c r="N43" s="8"/>
      <c r="O43" s="8"/>
      <c r="P43" s="8"/>
      <c r="Q43" s="8"/>
      <c r="R43" s="8"/>
      <c r="S43" s="8"/>
    </row>
    <row r="44" spans="1:19" s="105" customFormat="1" x14ac:dyDescent="0.25">
      <c r="A44" s="99" t="s">
        <v>91</v>
      </c>
      <c r="B44" s="100">
        <v>99</v>
      </c>
      <c r="C44" s="110"/>
      <c r="D44" s="96"/>
      <c r="E44" s="103">
        <v>75</v>
      </c>
      <c r="F44" s="95"/>
      <c r="G44" s="104">
        <f>SUM(G45:G51)</f>
        <v>8.4857999999999993</v>
      </c>
      <c r="H44" s="95">
        <v>0.75</v>
      </c>
      <c r="I44" s="104">
        <v>6.02</v>
      </c>
      <c r="J44" s="95">
        <v>1.71</v>
      </c>
      <c r="K44" s="104">
        <v>66.599999999999994</v>
      </c>
      <c r="L44" s="104" t="s">
        <v>256</v>
      </c>
      <c r="M44" s="104"/>
      <c r="N44" s="104"/>
      <c r="O44" s="104"/>
      <c r="P44" s="104">
        <v>29</v>
      </c>
      <c r="Q44" s="104">
        <v>90</v>
      </c>
      <c r="R44" s="104"/>
      <c r="S44" s="104"/>
    </row>
    <row r="45" spans="1:19" s="36" customFormat="1" ht="15" customHeight="1" x14ac:dyDescent="0.2">
      <c r="A45" s="11" t="s">
        <v>79</v>
      </c>
      <c r="B45" s="100">
        <v>99</v>
      </c>
      <c r="C45" s="12">
        <v>42</v>
      </c>
      <c r="D45" s="54">
        <f t="shared" si="0"/>
        <v>4.1580000000000004</v>
      </c>
      <c r="E45" s="7"/>
      <c r="F45" s="55">
        <v>33</v>
      </c>
      <c r="G45" s="22">
        <f>C45*F45/1000</f>
        <v>1.3859999999999999</v>
      </c>
      <c r="H45" s="55"/>
      <c r="I45" s="22"/>
      <c r="J45" s="55"/>
      <c r="K45" s="22"/>
      <c r="L45" s="22"/>
      <c r="M45" s="22"/>
      <c r="N45" s="22"/>
      <c r="O45" s="22"/>
      <c r="P45" s="22"/>
      <c r="Q45" s="22"/>
      <c r="R45" s="22"/>
      <c r="S45" s="22"/>
    </row>
    <row r="46" spans="1:19" ht="15" customHeight="1" x14ac:dyDescent="0.2">
      <c r="A46" s="11" t="s">
        <v>22</v>
      </c>
      <c r="B46" s="100">
        <v>99</v>
      </c>
      <c r="C46" s="12">
        <v>12</v>
      </c>
      <c r="D46" s="54">
        <f t="shared" si="0"/>
        <v>1.1879999999999999</v>
      </c>
      <c r="E46" s="7"/>
      <c r="F46" s="55">
        <v>50</v>
      </c>
      <c r="G46" s="22">
        <f t="shared" ref="G46:G51" si="10">C46*F46/1000</f>
        <v>0.6</v>
      </c>
      <c r="H46" s="55"/>
      <c r="I46" s="22"/>
      <c r="J46" s="55"/>
      <c r="K46" s="22"/>
      <c r="L46" s="22"/>
      <c r="M46" s="22"/>
      <c r="N46" s="22"/>
      <c r="O46" s="22"/>
      <c r="P46" s="22"/>
      <c r="Q46" s="22"/>
      <c r="R46" s="22"/>
      <c r="S46" s="22"/>
    </row>
    <row r="47" spans="1:19" ht="15" customHeight="1" x14ac:dyDescent="0.2">
      <c r="A47" s="11" t="s">
        <v>41</v>
      </c>
      <c r="B47" s="100">
        <v>99</v>
      </c>
      <c r="C47" s="12">
        <v>11</v>
      </c>
      <c r="D47" s="55">
        <f t="shared" si="0"/>
        <v>1.089</v>
      </c>
      <c r="E47" s="7"/>
      <c r="F47" s="55">
        <v>450</v>
      </c>
      <c r="G47" s="22">
        <f t="shared" si="10"/>
        <v>4.95</v>
      </c>
      <c r="H47" s="55"/>
      <c r="I47" s="22"/>
      <c r="J47" s="55"/>
      <c r="K47" s="22"/>
      <c r="L47" s="22"/>
      <c r="M47" s="22"/>
      <c r="N47" s="22"/>
      <c r="O47" s="22"/>
      <c r="P47" s="22"/>
      <c r="Q47" s="22"/>
      <c r="R47" s="22"/>
      <c r="S47" s="22"/>
    </row>
    <row r="48" spans="1:19" ht="15" customHeight="1" x14ac:dyDescent="0.2">
      <c r="A48" s="11" t="s">
        <v>173</v>
      </c>
      <c r="B48" s="100">
        <v>99</v>
      </c>
      <c r="C48" s="12">
        <v>6</v>
      </c>
      <c r="D48" s="55">
        <f t="shared" si="0"/>
        <v>0.59399999999999997</v>
      </c>
      <c r="E48" s="7"/>
      <c r="F48" s="55">
        <v>5.7</v>
      </c>
      <c r="G48" s="22">
        <f>C48*F48/40</f>
        <v>0.85500000000000009</v>
      </c>
      <c r="H48" s="55"/>
      <c r="I48" s="22"/>
      <c r="J48" s="55"/>
      <c r="K48" s="22"/>
      <c r="L48" s="22"/>
      <c r="M48" s="22"/>
      <c r="N48" s="22"/>
      <c r="O48" s="22"/>
      <c r="P48" s="22"/>
      <c r="Q48" s="22"/>
      <c r="R48" s="22"/>
      <c r="S48" s="22"/>
    </row>
    <row r="49" spans="1:22" ht="15" customHeight="1" x14ac:dyDescent="0.2">
      <c r="A49" s="11" t="s">
        <v>94</v>
      </c>
      <c r="B49" s="100">
        <v>99</v>
      </c>
      <c r="C49" s="12">
        <v>2</v>
      </c>
      <c r="D49" s="55">
        <f t="shared" si="0"/>
        <v>0.19800000000000001</v>
      </c>
      <c r="E49" s="7"/>
      <c r="F49" s="55">
        <v>14</v>
      </c>
      <c r="G49" s="22">
        <f t="shared" si="10"/>
        <v>2.8000000000000001E-2</v>
      </c>
      <c r="H49" s="55"/>
      <c r="I49" s="22"/>
      <c r="J49" s="55"/>
      <c r="K49" s="22"/>
      <c r="L49" s="22"/>
      <c r="M49" s="22"/>
      <c r="N49" s="22"/>
      <c r="O49" s="22"/>
      <c r="P49" s="22"/>
      <c r="Q49" s="22"/>
      <c r="R49" s="22"/>
      <c r="S49" s="22"/>
    </row>
    <row r="50" spans="1:22" ht="15" customHeight="1" x14ac:dyDescent="0.2">
      <c r="A50" s="11" t="s">
        <v>174</v>
      </c>
      <c r="B50" s="100">
        <v>99</v>
      </c>
      <c r="C50" s="12">
        <v>2</v>
      </c>
      <c r="D50" s="55">
        <f t="shared" si="0"/>
        <v>0.19800000000000001</v>
      </c>
      <c r="E50" s="7"/>
      <c r="F50" s="55">
        <v>310</v>
      </c>
      <c r="G50" s="22">
        <f t="shared" si="10"/>
        <v>0.62</v>
      </c>
      <c r="H50" s="55"/>
      <c r="I50" s="22"/>
      <c r="J50" s="55"/>
      <c r="K50" s="22"/>
      <c r="L50" s="22"/>
      <c r="M50" s="22"/>
      <c r="N50" s="22"/>
      <c r="O50" s="22"/>
      <c r="P50" s="22"/>
      <c r="Q50" s="22"/>
      <c r="R50" s="22"/>
      <c r="S50" s="22"/>
    </row>
    <row r="51" spans="1:22" ht="15" customHeight="1" x14ac:dyDescent="0.2">
      <c r="A51" s="11" t="s">
        <v>25</v>
      </c>
      <c r="B51" s="100">
        <v>99</v>
      </c>
      <c r="C51" s="12">
        <v>0.4</v>
      </c>
      <c r="D51" s="55">
        <f t="shared" si="0"/>
        <v>3.9600000000000003E-2</v>
      </c>
      <c r="E51" s="7"/>
      <c r="F51" s="55">
        <v>117</v>
      </c>
      <c r="G51" s="22">
        <f t="shared" si="10"/>
        <v>4.6800000000000001E-2</v>
      </c>
      <c r="H51" s="55"/>
      <c r="I51" s="22"/>
      <c r="J51" s="55"/>
      <c r="K51" s="22"/>
      <c r="L51" s="22"/>
      <c r="M51" s="22"/>
      <c r="N51" s="22"/>
      <c r="O51" s="22"/>
      <c r="P51" s="22"/>
      <c r="Q51" s="22"/>
      <c r="R51" s="22"/>
      <c r="S51" s="22"/>
    </row>
    <row r="52" spans="1:22" s="105" customFormat="1" ht="15" customHeight="1" x14ac:dyDescent="0.2">
      <c r="A52" s="99" t="s">
        <v>44</v>
      </c>
      <c r="B52" s="100">
        <v>99</v>
      </c>
      <c r="C52" s="101"/>
      <c r="D52" s="96"/>
      <c r="E52" s="103">
        <v>90</v>
      </c>
      <c r="F52" s="95"/>
      <c r="G52" s="83">
        <f>G53</f>
        <v>3.69</v>
      </c>
      <c r="H52" s="35">
        <v>8.4600000000000009</v>
      </c>
      <c r="I52" s="35">
        <v>2.5099999999999998</v>
      </c>
      <c r="J52" s="35">
        <v>44.33</v>
      </c>
      <c r="K52" s="35">
        <v>186</v>
      </c>
      <c r="L52" s="35">
        <v>7.0000000000000007E-2</v>
      </c>
      <c r="M52" s="35"/>
      <c r="N52" s="35"/>
      <c r="O52" s="35">
        <v>0.54</v>
      </c>
      <c r="P52" s="35">
        <v>13.8</v>
      </c>
      <c r="Q52" s="35">
        <v>63.6</v>
      </c>
      <c r="R52" s="35">
        <v>15</v>
      </c>
      <c r="S52" s="35">
        <v>1.86</v>
      </c>
    </row>
    <row r="53" spans="1:22" ht="15" customHeight="1" x14ac:dyDescent="0.2">
      <c r="A53" s="10" t="s">
        <v>44</v>
      </c>
      <c r="B53" s="100">
        <v>99</v>
      </c>
      <c r="C53" s="9">
        <v>90</v>
      </c>
      <c r="D53" s="90">
        <f t="shared" si="0"/>
        <v>8.91</v>
      </c>
      <c r="E53" s="6"/>
      <c r="F53" s="90">
        <v>41</v>
      </c>
      <c r="G53" s="8">
        <f t="shared" ref="G53" si="11">C53*F53/1000</f>
        <v>3.69</v>
      </c>
      <c r="H53" s="4"/>
      <c r="I53" s="6"/>
      <c r="J53" s="4"/>
      <c r="K53" s="6"/>
      <c r="L53" s="6"/>
      <c r="M53" s="6"/>
      <c r="N53" s="6"/>
      <c r="O53" s="6"/>
      <c r="P53" s="6"/>
      <c r="Q53" s="6"/>
      <c r="R53" s="6"/>
      <c r="S53" s="6"/>
    </row>
    <row r="54" spans="1:22" s="36" customFormat="1" ht="21" customHeight="1" x14ac:dyDescent="0.2">
      <c r="A54" s="163"/>
      <c r="B54" s="100">
        <v>99</v>
      </c>
      <c r="C54" s="179"/>
      <c r="D54" s="166"/>
      <c r="E54" s="167"/>
      <c r="F54" s="188"/>
      <c r="G54" s="167"/>
      <c r="H54" s="23">
        <f>SUM(H22:H53)</f>
        <v>37.07</v>
      </c>
      <c r="I54" s="23">
        <f>SUM(I22:I53)</f>
        <v>43.07</v>
      </c>
      <c r="J54" s="23">
        <f>SUM(J22:J53)</f>
        <v>200.46000000000004</v>
      </c>
      <c r="K54" s="23">
        <f>SUM(K22:K53)</f>
        <v>980.2</v>
      </c>
      <c r="L54" s="23">
        <f t="shared" ref="L54:S54" si="12">SUM(L22:L53)</f>
        <v>1.96</v>
      </c>
      <c r="M54" s="23">
        <f t="shared" si="12"/>
        <v>21.2</v>
      </c>
      <c r="N54" s="23">
        <f t="shared" si="12"/>
        <v>50.03</v>
      </c>
      <c r="O54" s="23">
        <f t="shared" si="12"/>
        <v>3.4400000000000004</v>
      </c>
      <c r="P54" s="23">
        <f t="shared" si="12"/>
        <v>163.83000000000001</v>
      </c>
      <c r="Q54" s="23">
        <f t="shared" si="12"/>
        <v>527.52</v>
      </c>
      <c r="R54" s="23">
        <f t="shared" si="12"/>
        <v>124.82</v>
      </c>
      <c r="S54" s="23">
        <f t="shared" si="12"/>
        <v>6.92</v>
      </c>
    </row>
    <row r="55" spans="1:22" s="125" customFormat="1" ht="15" customHeight="1" x14ac:dyDescent="0.2">
      <c r="A55" s="33" t="s">
        <v>86</v>
      </c>
      <c r="B55" s="100">
        <v>99</v>
      </c>
      <c r="C55" s="37"/>
      <c r="D55" s="86"/>
      <c r="E55" s="35">
        <v>100</v>
      </c>
      <c r="F55" s="85"/>
      <c r="G55" s="83">
        <f>G56</f>
        <v>11</v>
      </c>
      <c r="H55" s="85">
        <v>3</v>
      </c>
      <c r="I55" s="83">
        <v>1</v>
      </c>
      <c r="J55" s="85">
        <v>38</v>
      </c>
      <c r="K55" s="83">
        <v>88</v>
      </c>
      <c r="L55" s="83" t="s">
        <v>255</v>
      </c>
      <c r="M55" s="83">
        <v>7.5</v>
      </c>
      <c r="N55" s="83"/>
      <c r="O55" s="83">
        <v>0.3</v>
      </c>
      <c r="P55" s="83">
        <v>6</v>
      </c>
      <c r="Q55" s="83">
        <v>21</v>
      </c>
      <c r="R55" s="83">
        <v>31.5</v>
      </c>
      <c r="S55" s="83">
        <v>0.45</v>
      </c>
    </row>
    <row r="56" spans="1:22" s="125" customFormat="1" ht="15" customHeight="1" x14ac:dyDescent="0.2">
      <c r="A56" s="10" t="s">
        <v>86</v>
      </c>
      <c r="B56" s="100">
        <v>99</v>
      </c>
      <c r="C56" s="9">
        <v>100</v>
      </c>
      <c r="D56" s="90">
        <f t="shared" ref="D56" si="13">B56*C56/1000</f>
        <v>9.9</v>
      </c>
      <c r="E56" s="6"/>
      <c r="F56" s="90">
        <v>110</v>
      </c>
      <c r="G56" s="8">
        <f t="shared" ref="G56" si="14">C56*F56/1000</f>
        <v>11</v>
      </c>
      <c r="H56" s="4"/>
      <c r="I56" s="6"/>
      <c r="J56" s="4"/>
      <c r="K56" s="6"/>
      <c r="L56" s="6"/>
      <c r="M56" s="6"/>
      <c r="N56" s="6"/>
      <c r="O56" s="6"/>
      <c r="P56" s="6"/>
      <c r="Q56" s="6"/>
      <c r="R56" s="6"/>
      <c r="S56" s="6"/>
    </row>
    <row r="57" spans="1:22" ht="24" customHeight="1" x14ac:dyDescent="0.2">
      <c r="A57" s="163"/>
      <c r="B57" s="164"/>
      <c r="C57" s="179"/>
      <c r="D57" s="166"/>
      <c r="E57" s="167"/>
      <c r="F57" s="167"/>
      <c r="G57" s="167"/>
      <c r="H57" s="23">
        <f t="shared" ref="H57:S57" si="15">SUM(H55:H56)</f>
        <v>3</v>
      </c>
      <c r="I57" s="23">
        <f t="shared" si="15"/>
        <v>1</v>
      </c>
      <c r="J57" s="23">
        <f t="shared" si="15"/>
        <v>38</v>
      </c>
      <c r="K57" s="23">
        <f t="shared" si="15"/>
        <v>88</v>
      </c>
      <c r="L57" s="23">
        <f t="shared" si="15"/>
        <v>0</v>
      </c>
      <c r="M57" s="23">
        <f t="shared" si="15"/>
        <v>7.5</v>
      </c>
      <c r="N57" s="23">
        <f t="shared" si="15"/>
        <v>0</v>
      </c>
      <c r="O57" s="23">
        <f t="shared" si="15"/>
        <v>0.3</v>
      </c>
      <c r="P57" s="23">
        <f t="shared" si="15"/>
        <v>6</v>
      </c>
      <c r="Q57" s="23">
        <f t="shared" si="15"/>
        <v>21</v>
      </c>
      <c r="R57" s="23">
        <f t="shared" si="15"/>
        <v>31.5</v>
      </c>
      <c r="S57" s="23">
        <f t="shared" si="15"/>
        <v>0.45</v>
      </c>
      <c r="T57" s="23"/>
      <c r="U57" s="23"/>
      <c r="V57" s="23"/>
    </row>
    <row r="58" spans="1:22" x14ac:dyDescent="0.2">
      <c r="A58" s="58"/>
      <c r="B58" s="58"/>
      <c r="C58" s="58"/>
      <c r="D58" s="58"/>
      <c r="E58" s="58"/>
      <c r="F58" s="255" t="s">
        <v>47</v>
      </c>
      <c r="G58" s="50">
        <f>E60*E61</f>
        <v>10485.568169999999</v>
      </c>
      <c r="H58" s="155">
        <f t="shared" ref="H58:S58" si="16">H20+H54+H57</f>
        <v>61.15</v>
      </c>
      <c r="I58" s="155">
        <f t="shared" si="16"/>
        <v>61</v>
      </c>
      <c r="J58" s="155">
        <f t="shared" si="16"/>
        <v>325.93000000000006</v>
      </c>
      <c r="K58" s="155">
        <f t="shared" si="16"/>
        <v>1707.51</v>
      </c>
      <c r="L58" s="155">
        <f t="shared" si="16"/>
        <v>2.08</v>
      </c>
      <c r="M58" s="155">
        <f t="shared" si="16"/>
        <v>113.5</v>
      </c>
      <c r="N58" s="155">
        <f t="shared" si="16"/>
        <v>63.03</v>
      </c>
      <c r="O58" s="155">
        <f t="shared" si="16"/>
        <v>4.83</v>
      </c>
      <c r="P58" s="155">
        <f t="shared" si="16"/>
        <v>211.73000000000002</v>
      </c>
      <c r="Q58" s="155">
        <f t="shared" si="16"/>
        <v>616.64</v>
      </c>
      <c r="R58" s="155">
        <f t="shared" si="16"/>
        <v>191.78</v>
      </c>
      <c r="S58" s="155">
        <f t="shared" si="16"/>
        <v>8.8999999999999986</v>
      </c>
    </row>
    <row r="60" spans="1:22" ht="18.75" customHeight="1" x14ac:dyDescent="0.2">
      <c r="A60" s="2" t="s">
        <v>48</v>
      </c>
      <c r="E60" s="177">
        <v>99</v>
      </c>
      <c r="F60" s="2" t="s">
        <v>49</v>
      </c>
    </row>
    <row r="61" spans="1:22" ht="21.75" customHeight="1" x14ac:dyDescent="0.2">
      <c r="A61" s="2" t="s">
        <v>50</v>
      </c>
      <c r="E61" s="176">
        <f>SUM(G9+G14+G16+G18+G22+G29+G35+G40+G44+G52+G55)</f>
        <v>105.91482999999999</v>
      </c>
      <c r="F61" s="2" t="s">
        <v>51</v>
      </c>
    </row>
    <row r="63" spans="1:22" ht="22.5" customHeight="1" x14ac:dyDescent="0.2">
      <c r="A63" s="2" t="s">
        <v>271</v>
      </c>
      <c r="B63" s="3" t="s">
        <v>272</v>
      </c>
      <c r="E63" s="2" t="s">
        <v>52</v>
      </c>
      <c r="H63" s="3"/>
      <c r="I63" s="2" t="s">
        <v>53</v>
      </c>
    </row>
  </sheetData>
  <mergeCells count="7">
    <mergeCell ref="A1:B1"/>
    <mergeCell ref="A2:B2"/>
    <mergeCell ref="A3:B3"/>
    <mergeCell ref="H3:K3"/>
    <mergeCell ref="A4:B4"/>
    <mergeCell ref="C4:G5"/>
    <mergeCell ref="H5:K5"/>
  </mergeCells>
  <pageMargins left="0.78740157480314965" right="0.39370078740157483" top="0.39370078740157483" bottom="0.39370078740157483" header="0.31496062992125984" footer="0.31496062992125984"/>
  <pageSetup paperSize="9" scale="44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4"/>
  <sheetViews>
    <sheetView view="pageBreakPreview" topLeftCell="A31" zoomScale="82" zoomScaleNormal="110" zoomScaleSheetLayoutView="82" workbookViewId="0">
      <selection activeCell="F73" sqref="F73"/>
    </sheetView>
  </sheetViews>
  <sheetFormatPr defaultColWidth="8.85546875" defaultRowHeight="12.75" x14ac:dyDescent="0.2"/>
  <cols>
    <col min="1" max="1" width="19.140625" style="2" bestFit="1" customWidth="1"/>
    <col min="2" max="2" width="17.140625" style="2" customWidth="1"/>
    <col min="3" max="4" width="9.7109375" style="2" customWidth="1"/>
    <col min="5" max="5" width="13" style="2" customWidth="1"/>
    <col min="6" max="6" width="9.7109375" style="2" customWidth="1"/>
    <col min="7" max="7" width="11.5703125" style="2" customWidth="1"/>
    <col min="8" max="11" width="9.7109375" style="2" customWidth="1"/>
    <col min="12" max="16384" width="8.85546875" style="2"/>
  </cols>
  <sheetData>
    <row r="1" spans="1:19" ht="15" customHeight="1" x14ac:dyDescent="0.2">
      <c r="A1" s="270" t="s">
        <v>147</v>
      </c>
      <c r="B1" s="270"/>
    </row>
    <row r="2" spans="1:19" x14ac:dyDescent="0.2">
      <c r="A2" s="271" t="s">
        <v>14</v>
      </c>
      <c r="B2" s="271"/>
    </row>
    <row r="3" spans="1:19" ht="15" customHeight="1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19.5" x14ac:dyDescent="0.25">
      <c r="C5" s="272"/>
      <c r="D5" s="272"/>
      <c r="E5" s="272"/>
      <c r="F5" s="272"/>
      <c r="G5" s="272"/>
      <c r="H5" s="269" t="s">
        <v>82</v>
      </c>
      <c r="I5" s="269"/>
      <c r="J5" s="269"/>
      <c r="K5" s="269"/>
    </row>
    <row r="6" spans="1:19" ht="15" customHeight="1" x14ac:dyDescent="0.2">
      <c r="E6" s="2" t="s">
        <v>181</v>
      </c>
    </row>
    <row r="7" spans="1:19" s="1" customFormat="1" ht="43.9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s="138" customFormat="1" ht="22.5" customHeight="1" x14ac:dyDescent="0.25">
      <c r="A8" s="134" t="s">
        <v>11</v>
      </c>
      <c r="B8" s="135">
        <v>138</v>
      </c>
      <c r="C8" s="136"/>
      <c r="D8" s="136"/>
      <c r="E8" s="136"/>
      <c r="F8" s="136"/>
      <c r="G8" s="136"/>
      <c r="H8" s="136"/>
      <c r="I8" s="136"/>
      <c r="J8" s="136"/>
      <c r="K8" s="137"/>
      <c r="L8" s="137"/>
      <c r="M8" s="137"/>
      <c r="N8" s="137"/>
      <c r="O8" s="137"/>
      <c r="P8" s="137"/>
      <c r="Q8" s="137"/>
      <c r="R8" s="137"/>
      <c r="S8" s="137"/>
    </row>
    <row r="9" spans="1:19" s="36" customFormat="1" ht="15" customHeight="1" x14ac:dyDescent="0.2">
      <c r="A9" s="198" t="s">
        <v>156</v>
      </c>
      <c r="B9" s="34">
        <v>138</v>
      </c>
      <c r="C9" s="199"/>
      <c r="D9" s="35"/>
      <c r="E9" s="35">
        <v>20</v>
      </c>
      <c r="F9" s="83"/>
      <c r="G9" s="83">
        <f>G10</f>
        <v>12.777379999999999</v>
      </c>
      <c r="H9" s="83">
        <v>5.2</v>
      </c>
      <c r="I9" s="83">
        <v>5.3</v>
      </c>
      <c r="J9" s="83">
        <v>0.7</v>
      </c>
      <c r="K9" s="83">
        <v>71.66</v>
      </c>
      <c r="L9" s="83">
        <v>0.01</v>
      </c>
      <c r="M9" s="83">
        <v>0.14000000000000001</v>
      </c>
      <c r="N9" s="83">
        <v>52</v>
      </c>
      <c r="O9" s="83">
        <v>0.1</v>
      </c>
      <c r="P9" s="83">
        <v>176</v>
      </c>
      <c r="Q9" s="83">
        <v>100</v>
      </c>
      <c r="R9" s="83">
        <v>7</v>
      </c>
      <c r="S9" s="83">
        <v>0.2</v>
      </c>
    </row>
    <row r="10" spans="1:19" s="36" customFormat="1" ht="15" customHeight="1" x14ac:dyDescent="0.2">
      <c r="A10" s="87" t="s">
        <v>156</v>
      </c>
      <c r="B10" s="34">
        <v>138</v>
      </c>
      <c r="C10" s="200">
        <v>22</v>
      </c>
      <c r="D10" s="8">
        <f>B10*C10/1000</f>
        <v>3.036</v>
      </c>
      <c r="E10" s="6"/>
      <c r="F10" s="8">
        <v>580.79</v>
      </c>
      <c r="G10" s="8">
        <f>C10*F10/1000</f>
        <v>12.777379999999999</v>
      </c>
      <c r="H10" s="184"/>
      <c r="I10" s="184"/>
      <c r="J10" s="184"/>
      <c r="K10" s="184"/>
      <c r="L10" s="184"/>
      <c r="M10" s="184"/>
      <c r="N10" s="184"/>
      <c r="O10" s="184"/>
      <c r="P10" s="184"/>
      <c r="Q10" s="184"/>
      <c r="R10" s="184"/>
      <c r="S10" s="184"/>
    </row>
    <row r="11" spans="1:19" s="105" customFormat="1" x14ac:dyDescent="0.2">
      <c r="A11" s="92" t="s">
        <v>199</v>
      </c>
      <c r="B11" s="34">
        <v>138</v>
      </c>
      <c r="C11" s="201"/>
      <c r="D11" s="103"/>
      <c r="E11" s="103">
        <v>130</v>
      </c>
      <c r="F11" s="103"/>
      <c r="G11" s="104">
        <f>SUM(G12:G17)</f>
        <v>5.2775000000000007</v>
      </c>
      <c r="H11" s="103">
        <v>3.92</v>
      </c>
      <c r="I11" s="103">
        <v>0.93</v>
      </c>
      <c r="J11" s="103">
        <v>25.2</v>
      </c>
      <c r="K11" s="104">
        <v>120.3</v>
      </c>
      <c r="L11" s="104">
        <v>0.08</v>
      </c>
      <c r="M11" s="104"/>
      <c r="N11" s="104"/>
      <c r="O11" s="104">
        <v>2.73</v>
      </c>
      <c r="P11" s="104">
        <v>16.8</v>
      </c>
      <c r="Q11" s="104">
        <v>48.3</v>
      </c>
      <c r="R11" s="104">
        <v>10.5</v>
      </c>
      <c r="S11" s="104">
        <v>1.05</v>
      </c>
    </row>
    <row r="12" spans="1:19" ht="29.25" customHeight="1" x14ac:dyDescent="0.2">
      <c r="A12" s="149" t="s">
        <v>144</v>
      </c>
      <c r="B12" s="34">
        <v>138</v>
      </c>
      <c r="C12" s="202">
        <v>40</v>
      </c>
      <c r="D12" s="7">
        <f>B12*C12/1000</f>
        <v>5.52</v>
      </c>
      <c r="E12" s="7"/>
      <c r="F12" s="22">
        <v>42.5</v>
      </c>
      <c r="G12" s="8">
        <f>C12*F12/1000</f>
        <v>1.7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</row>
    <row r="13" spans="1:19" ht="11.25" customHeight="1" x14ac:dyDescent="0.2">
      <c r="A13" s="149" t="s">
        <v>122</v>
      </c>
      <c r="B13" s="34">
        <v>138</v>
      </c>
      <c r="C13" s="202">
        <v>5</v>
      </c>
      <c r="D13" s="7">
        <f>B13*C13/1000</f>
        <v>0.69</v>
      </c>
      <c r="E13" s="7"/>
      <c r="F13" s="22">
        <v>5.7</v>
      </c>
      <c r="G13" s="8">
        <f>C13*F13/40</f>
        <v>0.71250000000000002</v>
      </c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</row>
    <row r="14" spans="1:19" ht="16.5" customHeight="1" x14ac:dyDescent="0.2">
      <c r="A14" s="149" t="s">
        <v>74</v>
      </c>
      <c r="B14" s="34">
        <v>138</v>
      </c>
      <c r="C14" s="202">
        <v>5</v>
      </c>
      <c r="D14" s="7">
        <f>B14*C14/1000</f>
        <v>0.69</v>
      </c>
      <c r="E14" s="7"/>
      <c r="F14" s="22">
        <v>50</v>
      </c>
      <c r="G14" s="8">
        <f t="shared" ref="G14:G15" si="0">C14*F14/1000</f>
        <v>0.25</v>
      </c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</row>
    <row r="15" spans="1:19" ht="17.25" customHeight="1" x14ac:dyDescent="0.2">
      <c r="A15" s="149" t="s">
        <v>25</v>
      </c>
      <c r="B15" s="34">
        <v>138</v>
      </c>
      <c r="C15" s="202">
        <v>3</v>
      </c>
      <c r="D15" s="7">
        <f>B15*C15/1000</f>
        <v>0.41399999999999998</v>
      </c>
      <c r="E15" s="7"/>
      <c r="F15" s="22">
        <v>117</v>
      </c>
      <c r="G15" s="8">
        <f t="shared" si="0"/>
        <v>0.35099999999999998</v>
      </c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</row>
    <row r="16" spans="1:19" ht="15" customHeight="1" x14ac:dyDescent="0.2">
      <c r="A16" s="87" t="s">
        <v>41</v>
      </c>
      <c r="B16" s="34">
        <v>138</v>
      </c>
      <c r="C16" s="200">
        <v>5</v>
      </c>
      <c r="D16" s="8">
        <f>B16*C16/1000</f>
        <v>0.69</v>
      </c>
      <c r="E16" s="6"/>
      <c r="F16" s="8">
        <v>450</v>
      </c>
      <c r="G16" s="8">
        <f t="shared" ref="G16:G17" si="1">C16*F16/1000</f>
        <v>2.25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</row>
    <row r="17" spans="1:19" ht="15" customHeight="1" x14ac:dyDescent="0.2">
      <c r="A17" s="10" t="s">
        <v>19</v>
      </c>
      <c r="B17" s="34">
        <v>138</v>
      </c>
      <c r="C17" s="9">
        <v>1</v>
      </c>
      <c r="D17" s="6">
        <f t="shared" ref="D17:D21" si="2">B17*C17/1000</f>
        <v>0.13800000000000001</v>
      </c>
      <c r="E17" s="6"/>
      <c r="F17" s="8">
        <v>14</v>
      </c>
      <c r="G17" s="8">
        <f t="shared" si="1"/>
        <v>1.4E-2</v>
      </c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</row>
    <row r="18" spans="1:19" s="105" customFormat="1" ht="15" customHeight="1" x14ac:dyDescent="0.2">
      <c r="A18" s="92" t="s">
        <v>240</v>
      </c>
      <c r="B18" s="34">
        <v>138</v>
      </c>
      <c r="C18" s="204"/>
      <c r="D18" s="103"/>
      <c r="E18" s="103" t="s">
        <v>201</v>
      </c>
      <c r="F18" s="103"/>
      <c r="G18" s="104">
        <f>SUM(G19:G21)</f>
        <v>7.3970000000000002</v>
      </c>
      <c r="H18" s="103">
        <v>0.8</v>
      </c>
      <c r="I18" s="103">
        <v>0.44</v>
      </c>
      <c r="J18" s="103">
        <v>23.02</v>
      </c>
      <c r="K18" s="104">
        <v>81.819999999999993</v>
      </c>
      <c r="L18" s="104">
        <v>0.04</v>
      </c>
      <c r="M18" s="104">
        <v>1.33</v>
      </c>
      <c r="N18" s="104">
        <v>10</v>
      </c>
      <c r="O18" s="104"/>
      <c r="P18" s="104">
        <v>126.6</v>
      </c>
      <c r="Q18" s="104">
        <v>92.8</v>
      </c>
      <c r="R18" s="104">
        <v>15.4</v>
      </c>
      <c r="S18" s="104">
        <v>0.41</v>
      </c>
    </row>
    <row r="19" spans="1:19" ht="15" customHeight="1" x14ac:dyDescent="0.2">
      <c r="A19" s="149" t="s">
        <v>200</v>
      </c>
      <c r="B19" s="34">
        <v>138</v>
      </c>
      <c r="C19" s="202">
        <v>2</v>
      </c>
      <c r="D19" s="7">
        <f t="shared" si="2"/>
        <v>0.27600000000000002</v>
      </c>
      <c r="E19" s="7"/>
      <c r="F19" s="22">
        <v>275</v>
      </c>
      <c r="G19" s="22">
        <f>C19*F19/1000</f>
        <v>0.55000000000000004</v>
      </c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</row>
    <row r="20" spans="1:19" ht="15" customHeight="1" x14ac:dyDescent="0.2">
      <c r="A20" s="149" t="s">
        <v>22</v>
      </c>
      <c r="B20" s="34">
        <v>138</v>
      </c>
      <c r="C20" s="202">
        <v>15</v>
      </c>
      <c r="D20" s="7">
        <f t="shared" si="2"/>
        <v>2.0699999999999998</v>
      </c>
      <c r="E20" s="7"/>
      <c r="F20" s="22">
        <v>50</v>
      </c>
      <c r="G20" s="22">
        <f>C20*F20/1000</f>
        <v>0.75</v>
      </c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</row>
    <row r="21" spans="1:19" ht="15" customHeight="1" x14ac:dyDescent="0.2">
      <c r="A21" s="87" t="s">
        <v>89</v>
      </c>
      <c r="B21" s="34">
        <v>138</v>
      </c>
      <c r="C21" s="200">
        <v>100</v>
      </c>
      <c r="D21" s="6">
        <f t="shared" si="2"/>
        <v>13.8</v>
      </c>
      <c r="E21" s="6"/>
      <c r="F21" s="8">
        <v>60.97</v>
      </c>
      <c r="G21" s="22">
        <f>C21*F21/1000</f>
        <v>6.0970000000000004</v>
      </c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</row>
    <row r="22" spans="1:19" ht="15" customHeight="1" x14ac:dyDescent="0.2">
      <c r="A22" s="99" t="s">
        <v>224</v>
      </c>
      <c r="B22" s="34">
        <v>138</v>
      </c>
      <c r="C22" s="110"/>
      <c r="D22" s="96"/>
      <c r="E22" s="103">
        <v>35</v>
      </c>
      <c r="F22" s="95"/>
      <c r="G22" s="184">
        <f>G23</f>
        <v>5.3164999999999996</v>
      </c>
      <c r="H22" s="95">
        <v>1.7</v>
      </c>
      <c r="I22" s="104">
        <v>2.2599999999999998</v>
      </c>
      <c r="J22" s="95">
        <v>3.08</v>
      </c>
      <c r="K22" s="104">
        <v>50</v>
      </c>
      <c r="L22" s="104">
        <v>0.02</v>
      </c>
      <c r="M22" s="104"/>
      <c r="N22" s="104">
        <v>13</v>
      </c>
      <c r="O22" s="104">
        <v>0.26</v>
      </c>
      <c r="P22" s="104">
        <v>8.1999999999999993</v>
      </c>
      <c r="Q22" s="104">
        <v>17.399999999999999</v>
      </c>
      <c r="R22" s="104">
        <v>3</v>
      </c>
      <c r="S22" s="104">
        <v>0.2</v>
      </c>
    </row>
    <row r="23" spans="1:19" ht="15" customHeight="1" x14ac:dyDescent="0.2">
      <c r="A23" s="10" t="s">
        <v>282</v>
      </c>
      <c r="B23" s="34">
        <v>138</v>
      </c>
      <c r="C23" s="9">
        <v>35</v>
      </c>
      <c r="D23" s="4">
        <f t="shared" ref="D23" si="3">B23*C23/1000</f>
        <v>4.83</v>
      </c>
      <c r="E23" s="6"/>
      <c r="F23" s="90">
        <v>151.9</v>
      </c>
      <c r="G23" s="53">
        <f t="shared" ref="G23" si="4">C23*F23/1000</f>
        <v>5.3164999999999996</v>
      </c>
      <c r="H23" s="90"/>
      <c r="I23" s="8"/>
      <c r="J23" s="90"/>
      <c r="K23" s="8"/>
      <c r="L23" s="8"/>
      <c r="M23" s="8"/>
      <c r="N23" s="8"/>
      <c r="O23" s="8"/>
      <c r="P23" s="8"/>
      <c r="Q23" s="8"/>
      <c r="R23" s="8"/>
      <c r="S23" s="8"/>
    </row>
    <row r="24" spans="1:19" s="105" customFormat="1" ht="15" customHeight="1" x14ac:dyDescent="0.2">
      <c r="A24" s="92" t="s">
        <v>143</v>
      </c>
      <c r="B24" s="34">
        <v>138</v>
      </c>
      <c r="C24" s="204"/>
      <c r="D24" s="103"/>
      <c r="E24" s="103">
        <v>150</v>
      </c>
      <c r="F24" s="103"/>
      <c r="G24" s="104">
        <f>SUM(G25)</f>
        <v>6.15</v>
      </c>
      <c r="H24" s="103">
        <v>12.18</v>
      </c>
      <c r="I24" s="103">
        <v>3.17</v>
      </c>
      <c r="J24" s="103">
        <v>28.5</v>
      </c>
      <c r="K24" s="104">
        <v>363</v>
      </c>
      <c r="L24" s="104">
        <v>0.05</v>
      </c>
      <c r="M24" s="104"/>
      <c r="N24" s="104"/>
      <c r="O24" s="104">
        <v>0.65</v>
      </c>
      <c r="P24" s="104">
        <v>11.5</v>
      </c>
      <c r="Q24" s="104">
        <v>43.5</v>
      </c>
      <c r="R24" s="104">
        <v>16.5</v>
      </c>
      <c r="S24" s="104">
        <v>0.55000000000000004</v>
      </c>
    </row>
    <row r="25" spans="1:19" ht="15" customHeight="1" x14ac:dyDescent="0.2">
      <c r="A25" s="87" t="s">
        <v>143</v>
      </c>
      <c r="B25" s="34">
        <v>138</v>
      </c>
      <c r="C25" s="200">
        <v>150</v>
      </c>
      <c r="D25" s="6">
        <f>B25*C25/1000</f>
        <v>20.7</v>
      </c>
      <c r="E25" s="6"/>
      <c r="F25" s="8">
        <v>41</v>
      </c>
      <c r="G25" s="22">
        <f>C25*F25/1000</f>
        <v>6.15</v>
      </c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</row>
    <row r="26" spans="1:19" ht="24.75" customHeight="1" x14ac:dyDescent="0.2">
      <c r="A26" s="265"/>
      <c r="B26" s="266"/>
      <c r="C26" s="267"/>
      <c r="D26" s="267"/>
      <c r="E26" s="267"/>
      <c r="F26" s="267"/>
      <c r="G26" s="268"/>
      <c r="H26" s="32">
        <f>SUM(H9:H25)</f>
        <v>23.8</v>
      </c>
      <c r="I26" s="32">
        <f>SUM(I9:I25)</f>
        <v>12.1</v>
      </c>
      <c r="J26" s="32">
        <f>SUM(J9:J25)</f>
        <v>80.5</v>
      </c>
      <c r="K26" s="32">
        <f>SUM(K9:K25)</f>
        <v>686.78</v>
      </c>
      <c r="L26" s="32">
        <f t="shared" ref="L26:S26" si="5">SUM(L9:L25)</f>
        <v>0.2</v>
      </c>
      <c r="M26" s="32">
        <f t="shared" si="5"/>
        <v>1.4700000000000002</v>
      </c>
      <c r="N26" s="32">
        <f t="shared" si="5"/>
        <v>75</v>
      </c>
      <c r="O26" s="32">
        <f t="shared" si="5"/>
        <v>3.7399999999999998</v>
      </c>
      <c r="P26" s="32">
        <f t="shared" si="5"/>
        <v>339.09999999999997</v>
      </c>
      <c r="Q26" s="32">
        <f t="shared" si="5"/>
        <v>302</v>
      </c>
      <c r="R26" s="32">
        <f t="shared" si="5"/>
        <v>52.4</v>
      </c>
      <c r="S26" s="32">
        <f t="shared" si="5"/>
        <v>2.41</v>
      </c>
    </row>
    <row r="27" spans="1:19" s="138" customFormat="1" ht="24" customHeight="1" x14ac:dyDescent="0.25">
      <c r="A27" s="134" t="s">
        <v>12</v>
      </c>
      <c r="B27" s="140">
        <v>138</v>
      </c>
      <c r="C27" s="136"/>
      <c r="D27" s="136"/>
      <c r="E27" s="136"/>
      <c r="F27" s="136"/>
      <c r="G27" s="136"/>
      <c r="H27" s="136"/>
      <c r="I27" s="136"/>
      <c r="J27" s="136"/>
      <c r="K27" s="137"/>
      <c r="L27" s="137"/>
      <c r="M27" s="137"/>
      <c r="N27" s="137"/>
      <c r="O27" s="137"/>
      <c r="P27" s="137"/>
      <c r="Q27" s="137"/>
      <c r="R27" s="137"/>
      <c r="S27" s="137"/>
    </row>
    <row r="28" spans="1:19" s="105" customFormat="1" ht="51" customHeight="1" x14ac:dyDescent="0.25">
      <c r="A28" s="92" t="s">
        <v>279</v>
      </c>
      <c r="B28" s="112">
        <v>138</v>
      </c>
      <c r="C28" s="201"/>
      <c r="D28" s="103"/>
      <c r="E28" s="103">
        <v>75</v>
      </c>
      <c r="F28" s="103"/>
      <c r="G28" s="104">
        <f>SUM(G29:G33)</f>
        <v>5.9367799999999997</v>
      </c>
      <c r="H28" s="103">
        <v>0.8</v>
      </c>
      <c r="I28" s="103">
        <v>8</v>
      </c>
      <c r="J28" s="103">
        <v>4.0999999999999996</v>
      </c>
      <c r="K28" s="103">
        <v>89.7</v>
      </c>
      <c r="L28" s="103">
        <v>0.05</v>
      </c>
      <c r="M28" s="103">
        <v>6.95</v>
      </c>
      <c r="N28" s="103"/>
      <c r="O28" s="103">
        <v>2.4900000000000002</v>
      </c>
      <c r="P28" s="103">
        <v>21.19</v>
      </c>
      <c r="Q28" s="103">
        <v>33.979999999999997</v>
      </c>
      <c r="R28" s="103">
        <v>24</v>
      </c>
      <c r="S28" s="103">
        <v>1.32</v>
      </c>
    </row>
    <row r="29" spans="1:19" ht="15" customHeight="1" x14ac:dyDescent="0.2">
      <c r="A29" s="149" t="s">
        <v>280</v>
      </c>
      <c r="B29" s="112">
        <v>138</v>
      </c>
      <c r="C29" s="202">
        <v>42</v>
      </c>
      <c r="D29" s="7">
        <f t="shared" ref="D29:D61" si="6">B29*C29/1000</f>
        <v>5.7960000000000003</v>
      </c>
      <c r="E29" s="7"/>
      <c r="F29" s="22">
        <v>68</v>
      </c>
      <c r="G29" s="22">
        <f t="shared" ref="G29:G33" si="7">C29*F29/1000</f>
        <v>2.8559999999999999</v>
      </c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</row>
    <row r="30" spans="1:19" ht="15" customHeight="1" x14ac:dyDescent="0.2">
      <c r="A30" s="149" t="s">
        <v>281</v>
      </c>
      <c r="B30" s="112">
        <v>138</v>
      </c>
      <c r="C30" s="202">
        <v>33</v>
      </c>
      <c r="D30" s="7">
        <f t="shared" si="6"/>
        <v>4.5540000000000003</v>
      </c>
      <c r="E30" s="7"/>
      <c r="F30" s="22">
        <v>66.66</v>
      </c>
      <c r="G30" s="22">
        <f t="shared" si="7"/>
        <v>2.1997799999999996</v>
      </c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</row>
    <row r="31" spans="1:19" ht="15" customHeight="1" x14ac:dyDescent="0.2">
      <c r="A31" s="149" t="s">
        <v>36</v>
      </c>
      <c r="B31" s="112">
        <v>138</v>
      </c>
      <c r="C31" s="202">
        <v>11</v>
      </c>
      <c r="D31" s="7">
        <f t="shared" si="6"/>
        <v>1.518</v>
      </c>
      <c r="E31" s="7"/>
      <c r="F31" s="22">
        <v>24</v>
      </c>
      <c r="G31" s="22">
        <f t="shared" si="7"/>
        <v>0.26400000000000001</v>
      </c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</row>
    <row r="32" spans="1:19" ht="15" customHeight="1" x14ac:dyDescent="0.2">
      <c r="A32" s="149" t="s">
        <v>25</v>
      </c>
      <c r="B32" s="112">
        <v>138</v>
      </c>
      <c r="C32" s="202">
        <v>5</v>
      </c>
      <c r="D32" s="7">
        <f t="shared" si="6"/>
        <v>0.69</v>
      </c>
      <c r="E32" s="7"/>
      <c r="F32" s="22">
        <v>117</v>
      </c>
      <c r="G32" s="22">
        <f t="shared" si="7"/>
        <v>0.58499999999999996</v>
      </c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</row>
    <row r="33" spans="1:19" ht="15" customHeight="1" x14ac:dyDescent="0.2">
      <c r="A33" s="149" t="s">
        <v>94</v>
      </c>
      <c r="B33" s="112">
        <v>138</v>
      </c>
      <c r="C33" s="202">
        <v>2</v>
      </c>
      <c r="D33" s="7">
        <f t="shared" si="6"/>
        <v>0.27600000000000002</v>
      </c>
      <c r="E33" s="7"/>
      <c r="F33" s="22">
        <v>16</v>
      </c>
      <c r="G33" s="22">
        <f t="shared" si="7"/>
        <v>3.2000000000000001E-2</v>
      </c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</row>
    <row r="34" spans="1:19" ht="41.25" customHeight="1" x14ac:dyDescent="0.2">
      <c r="A34" s="198" t="s">
        <v>138</v>
      </c>
      <c r="B34" s="112">
        <v>138</v>
      </c>
      <c r="C34" s="199"/>
      <c r="D34" s="35"/>
      <c r="E34" s="35"/>
      <c r="F34" s="35"/>
      <c r="G34" s="83">
        <f>SUM(G35:G45)</f>
        <v>11.86145</v>
      </c>
      <c r="H34" s="35">
        <v>12.64</v>
      </c>
      <c r="I34" s="35">
        <v>9.0399999999999991</v>
      </c>
      <c r="J34" s="35">
        <v>6.28</v>
      </c>
      <c r="K34" s="35">
        <v>159</v>
      </c>
      <c r="L34" s="35">
        <v>0.06</v>
      </c>
      <c r="M34" s="35">
        <v>12.36</v>
      </c>
      <c r="N34" s="35"/>
      <c r="O34" s="35">
        <v>2.88</v>
      </c>
      <c r="P34" s="35">
        <v>41.34</v>
      </c>
      <c r="Q34" s="35">
        <v>63.63</v>
      </c>
      <c r="R34" s="35">
        <v>31.44</v>
      </c>
      <c r="S34" s="35">
        <v>1.41</v>
      </c>
    </row>
    <row r="35" spans="1:19" s="36" customFormat="1" x14ac:dyDescent="0.2">
      <c r="A35" s="149" t="s">
        <v>26</v>
      </c>
      <c r="B35" s="112">
        <v>138</v>
      </c>
      <c r="C35" s="202">
        <v>25</v>
      </c>
      <c r="D35" s="7">
        <f t="shared" si="6"/>
        <v>3.45</v>
      </c>
      <c r="E35" s="7"/>
      <c r="F35" s="22">
        <v>18.3</v>
      </c>
      <c r="G35" s="22">
        <f>C35*F35/1000</f>
        <v>0.45750000000000002</v>
      </c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</row>
    <row r="36" spans="1:19" ht="15" customHeight="1" x14ac:dyDescent="0.2">
      <c r="A36" s="149" t="s">
        <v>27</v>
      </c>
      <c r="B36" s="112">
        <v>138</v>
      </c>
      <c r="C36" s="202">
        <v>27</v>
      </c>
      <c r="D36" s="7">
        <f t="shared" si="6"/>
        <v>3.726</v>
      </c>
      <c r="E36" s="7"/>
      <c r="F36" s="22">
        <v>16.899999999999999</v>
      </c>
      <c r="G36" s="22">
        <f t="shared" ref="G36:G45" si="8">C36*F36/1000</f>
        <v>0.45629999999999993</v>
      </c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</row>
    <row r="37" spans="1:19" ht="15" customHeight="1" x14ac:dyDescent="0.2">
      <c r="A37" s="149" t="s">
        <v>25</v>
      </c>
      <c r="B37" s="112">
        <v>138</v>
      </c>
      <c r="C37" s="202">
        <v>5</v>
      </c>
      <c r="D37" s="7">
        <f t="shared" si="6"/>
        <v>0.69</v>
      </c>
      <c r="E37" s="7"/>
      <c r="F37" s="22">
        <v>117</v>
      </c>
      <c r="G37" s="22">
        <f t="shared" si="8"/>
        <v>0.58499999999999996</v>
      </c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</row>
    <row r="38" spans="1:19" ht="15" customHeight="1" x14ac:dyDescent="0.2">
      <c r="A38" s="149" t="s">
        <v>28</v>
      </c>
      <c r="B38" s="112">
        <v>138</v>
      </c>
      <c r="C38" s="202">
        <v>13</v>
      </c>
      <c r="D38" s="7">
        <f t="shared" si="6"/>
        <v>1.794</v>
      </c>
      <c r="E38" s="7"/>
      <c r="F38" s="22">
        <v>22.4</v>
      </c>
      <c r="G38" s="22">
        <f t="shared" si="8"/>
        <v>0.29120000000000001</v>
      </c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</row>
    <row r="39" spans="1:19" ht="15" customHeight="1" x14ac:dyDescent="0.2">
      <c r="A39" s="149" t="s">
        <v>36</v>
      </c>
      <c r="B39" s="112">
        <v>138</v>
      </c>
      <c r="C39" s="202">
        <v>15</v>
      </c>
      <c r="D39" s="7">
        <f t="shared" si="6"/>
        <v>2.0699999999999998</v>
      </c>
      <c r="E39" s="7"/>
      <c r="F39" s="22">
        <v>24</v>
      </c>
      <c r="G39" s="22">
        <f t="shared" si="8"/>
        <v>0.36</v>
      </c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</row>
    <row r="40" spans="1:19" ht="15" customHeight="1" x14ac:dyDescent="0.2">
      <c r="A40" s="149" t="s">
        <v>137</v>
      </c>
      <c r="B40" s="112">
        <v>138</v>
      </c>
      <c r="C40" s="202">
        <v>46</v>
      </c>
      <c r="D40" s="7">
        <f t="shared" si="6"/>
        <v>6.3479999999999999</v>
      </c>
      <c r="E40" s="7"/>
      <c r="F40" s="22">
        <v>163</v>
      </c>
      <c r="G40" s="22">
        <f t="shared" si="8"/>
        <v>7.4980000000000002</v>
      </c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</row>
    <row r="41" spans="1:19" ht="15" customHeight="1" x14ac:dyDescent="0.2">
      <c r="A41" s="149" t="s">
        <v>22</v>
      </c>
      <c r="B41" s="112">
        <v>138</v>
      </c>
      <c r="C41" s="202">
        <v>3</v>
      </c>
      <c r="D41" s="7">
        <f t="shared" si="6"/>
        <v>0.41399999999999998</v>
      </c>
      <c r="E41" s="7"/>
      <c r="F41" s="22">
        <v>50</v>
      </c>
      <c r="G41" s="22">
        <f t="shared" si="8"/>
        <v>0.15</v>
      </c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</row>
    <row r="42" spans="1:19" ht="15" customHeight="1" x14ac:dyDescent="0.2">
      <c r="A42" s="149" t="s">
        <v>30</v>
      </c>
      <c r="B42" s="112">
        <v>138</v>
      </c>
      <c r="C42" s="202">
        <v>50</v>
      </c>
      <c r="D42" s="7">
        <f t="shared" si="6"/>
        <v>6.9</v>
      </c>
      <c r="E42" s="7"/>
      <c r="F42" s="22">
        <v>18.399999999999999</v>
      </c>
      <c r="G42" s="22">
        <f t="shared" si="8"/>
        <v>0.91999999999999993</v>
      </c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</row>
    <row r="43" spans="1:19" ht="15" customHeight="1" x14ac:dyDescent="0.2">
      <c r="A43" s="149" t="s">
        <v>31</v>
      </c>
      <c r="B43" s="112">
        <v>138</v>
      </c>
      <c r="C43" s="202">
        <v>5</v>
      </c>
      <c r="D43" s="7">
        <f t="shared" si="6"/>
        <v>0.69</v>
      </c>
      <c r="E43" s="7"/>
      <c r="F43" s="22">
        <v>190.09</v>
      </c>
      <c r="G43" s="22">
        <f t="shared" si="8"/>
        <v>0.95045000000000002</v>
      </c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</row>
    <row r="44" spans="1:19" ht="15" customHeight="1" x14ac:dyDescent="0.2">
      <c r="A44" s="149" t="s">
        <v>19</v>
      </c>
      <c r="B44" s="112">
        <v>138</v>
      </c>
      <c r="C44" s="202">
        <v>2</v>
      </c>
      <c r="D44" s="7">
        <f t="shared" si="6"/>
        <v>0.27600000000000002</v>
      </c>
      <c r="E44" s="7"/>
      <c r="F44" s="22">
        <v>14</v>
      </c>
      <c r="G44" s="22">
        <f t="shared" si="8"/>
        <v>2.8000000000000001E-2</v>
      </c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</row>
    <row r="45" spans="1:19" ht="15" customHeight="1" x14ac:dyDescent="0.2">
      <c r="A45" s="149" t="s">
        <v>32</v>
      </c>
      <c r="B45" s="112">
        <v>138</v>
      </c>
      <c r="C45" s="202">
        <v>3</v>
      </c>
      <c r="D45" s="7">
        <f t="shared" si="6"/>
        <v>0.41399999999999998</v>
      </c>
      <c r="E45" s="7"/>
      <c r="F45" s="22">
        <v>55</v>
      </c>
      <c r="G45" s="22">
        <f t="shared" si="8"/>
        <v>0.16500000000000001</v>
      </c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</row>
    <row r="46" spans="1:19" ht="25.5" customHeight="1" x14ac:dyDescent="0.2">
      <c r="A46" s="198" t="s">
        <v>161</v>
      </c>
      <c r="B46" s="112">
        <v>138</v>
      </c>
      <c r="C46" s="199"/>
      <c r="D46" s="35"/>
      <c r="E46" s="35" t="s">
        <v>45</v>
      </c>
      <c r="F46" s="35"/>
      <c r="G46" s="83">
        <f>SUM(G47:G52)</f>
        <v>15.082669999999998</v>
      </c>
      <c r="H46" s="35">
        <v>6.67</v>
      </c>
      <c r="I46" s="35">
        <v>9.93</v>
      </c>
      <c r="J46" s="35">
        <v>31.02</v>
      </c>
      <c r="K46" s="35">
        <v>126</v>
      </c>
      <c r="L46" s="35">
        <v>0.08</v>
      </c>
      <c r="M46" s="35">
        <v>1</v>
      </c>
      <c r="N46" s="35">
        <v>20</v>
      </c>
      <c r="O46" s="35">
        <v>1.2</v>
      </c>
      <c r="P46" s="35">
        <v>14.74</v>
      </c>
      <c r="Q46" s="35">
        <v>219</v>
      </c>
      <c r="R46" s="35">
        <v>26.8</v>
      </c>
      <c r="S46" s="35">
        <v>3.34</v>
      </c>
    </row>
    <row r="47" spans="1:19" s="36" customFormat="1" x14ac:dyDescent="0.2">
      <c r="A47" s="149" t="s">
        <v>293</v>
      </c>
      <c r="B47" s="112">
        <v>138</v>
      </c>
      <c r="C47" s="202">
        <v>44</v>
      </c>
      <c r="D47" s="7">
        <f t="shared" si="6"/>
        <v>6.0720000000000001</v>
      </c>
      <c r="E47" s="7"/>
      <c r="F47" s="22">
        <v>268</v>
      </c>
      <c r="G47" s="22">
        <f>C47*F47/1000</f>
        <v>11.792</v>
      </c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</row>
    <row r="48" spans="1:19" ht="15" customHeight="1" x14ac:dyDescent="0.2">
      <c r="A48" s="149" t="s">
        <v>162</v>
      </c>
      <c r="B48" s="112">
        <v>138</v>
      </c>
      <c r="C48" s="202">
        <v>8</v>
      </c>
      <c r="D48" s="7">
        <f t="shared" si="6"/>
        <v>1.1040000000000001</v>
      </c>
      <c r="E48" s="7"/>
      <c r="F48" s="22">
        <v>41</v>
      </c>
      <c r="G48" s="22">
        <f t="shared" ref="G48:G52" si="9">C48*F48/1000</f>
        <v>0.32800000000000001</v>
      </c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</row>
    <row r="49" spans="1:19" ht="15" customHeight="1" x14ac:dyDescent="0.2">
      <c r="A49" s="149" t="s">
        <v>19</v>
      </c>
      <c r="B49" s="112">
        <v>138</v>
      </c>
      <c r="C49" s="202">
        <v>3</v>
      </c>
      <c r="D49" s="7">
        <f t="shared" si="6"/>
        <v>0.41399999999999998</v>
      </c>
      <c r="E49" s="7"/>
      <c r="F49" s="22">
        <v>14</v>
      </c>
      <c r="G49" s="22">
        <f t="shared" si="9"/>
        <v>4.2000000000000003E-2</v>
      </c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</row>
    <row r="50" spans="1:19" ht="15" customHeight="1" x14ac:dyDescent="0.2">
      <c r="A50" s="149" t="s">
        <v>38</v>
      </c>
      <c r="B50" s="112">
        <v>138</v>
      </c>
      <c r="C50" s="202">
        <v>1E-3</v>
      </c>
      <c r="D50" s="7">
        <f t="shared" si="6"/>
        <v>1.3800000000000002E-4</v>
      </c>
      <c r="E50" s="7"/>
      <c r="F50" s="22"/>
      <c r="G50" s="22">
        <f t="shared" si="9"/>
        <v>0</v>
      </c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</row>
    <row r="51" spans="1:19" ht="15" customHeight="1" x14ac:dyDescent="0.2">
      <c r="A51" s="149" t="s">
        <v>59</v>
      </c>
      <c r="B51" s="112">
        <v>138</v>
      </c>
      <c r="C51" s="202">
        <v>11</v>
      </c>
      <c r="D51" s="7"/>
      <c r="E51" s="7"/>
      <c r="F51" s="22">
        <v>60.97</v>
      </c>
      <c r="G51" s="22">
        <f t="shared" si="9"/>
        <v>0.67066999999999999</v>
      </c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</row>
    <row r="52" spans="1:19" ht="15" customHeight="1" x14ac:dyDescent="0.2">
      <c r="A52" s="87" t="s">
        <v>41</v>
      </c>
      <c r="B52" s="112">
        <v>138</v>
      </c>
      <c r="C52" s="200">
        <v>5</v>
      </c>
      <c r="D52" s="6">
        <f t="shared" si="6"/>
        <v>0.69</v>
      </c>
      <c r="E52" s="6"/>
      <c r="F52" s="22">
        <v>450</v>
      </c>
      <c r="G52" s="22">
        <f t="shared" si="9"/>
        <v>2.25</v>
      </c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</row>
    <row r="53" spans="1:19" ht="15" customHeight="1" x14ac:dyDescent="0.2">
      <c r="A53" s="198" t="s">
        <v>283</v>
      </c>
      <c r="B53" s="112">
        <v>138</v>
      </c>
      <c r="C53" s="199"/>
      <c r="D53" s="35"/>
      <c r="E53" s="35">
        <v>150</v>
      </c>
      <c r="F53" s="35"/>
      <c r="G53" s="83">
        <f>SUM(G54:G56)</f>
        <v>6.1279999999999992</v>
      </c>
      <c r="H53" s="35">
        <v>23.85</v>
      </c>
      <c r="I53" s="35">
        <v>31.45</v>
      </c>
      <c r="J53" s="35">
        <v>26.28</v>
      </c>
      <c r="K53" s="35">
        <v>122.26</v>
      </c>
      <c r="L53" s="35">
        <v>0.19</v>
      </c>
      <c r="M53" s="35"/>
      <c r="N53" s="35">
        <v>5</v>
      </c>
      <c r="O53" s="35">
        <v>2.9</v>
      </c>
      <c r="P53" s="35">
        <v>4.0999999999999996</v>
      </c>
      <c r="Q53" s="35">
        <v>131</v>
      </c>
      <c r="R53" s="35">
        <v>45</v>
      </c>
      <c r="S53" s="35">
        <v>2.58</v>
      </c>
    </row>
    <row r="54" spans="1:19" s="36" customFormat="1" ht="15" customHeight="1" x14ac:dyDescent="0.2">
      <c r="A54" s="149" t="s">
        <v>284</v>
      </c>
      <c r="B54" s="112">
        <v>138</v>
      </c>
      <c r="C54" s="202">
        <v>50</v>
      </c>
      <c r="D54" s="7">
        <f t="shared" si="6"/>
        <v>6.9</v>
      </c>
      <c r="E54" s="7"/>
      <c r="F54" s="22">
        <v>32</v>
      </c>
      <c r="G54" s="22">
        <f>C54*F54/1000</f>
        <v>1.6</v>
      </c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</row>
    <row r="55" spans="1:19" ht="15" customHeight="1" x14ac:dyDescent="0.2">
      <c r="A55" s="149" t="s">
        <v>41</v>
      </c>
      <c r="B55" s="112">
        <v>138</v>
      </c>
      <c r="C55" s="202">
        <v>10</v>
      </c>
      <c r="D55" s="7">
        <f t="shared" si="6"/>
        <v>1.38</v>
      </c>
      <c r="E55" s="7"/>
      <c r="F55" s="22">
        <v>450</v>
      </c>
      <c r="G55" s="22">
        <f t="shared" ref="G55:G56" si="10">C55*F55/1000</f>
        <v>4.5</v>
      </c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</row>
    <row r="56" spans="1:19" ht="15" customHeight="1" x14ac:dyDescent="0.2">
      <c r="A56" s="87" t="s">
        <v>19</v>
      </c>
      <c r="B56" s="112">
        <v>138</v>
      </c>
      <c r="C56" s="200">
        <v>2</v>
      </c>
      <c r="D56" s="6">
        <f t="shared" si="6"/>
        <v>0.27600000000000002</v>
      </c>
      <c r="E56" s="6"/>
      <c r="F56" s="8">
        <v>14</v>
      </c>
      <c r="G56" s="22">
        <f t="shared" si="10"/>
        <v>2.8000000000000001E-2</v>
      </c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</row>
    <row r="57" spans="1:19" ht="27.75" customHeight="1" x14ac:dyDescent="0.2">
      <c r="A57" s="92" t="s">
        <v>73</v>
      </c>
      <c r="B57" s="112">
        <v>138</v>
      </c>
      <c r="C57" s="204"/>
      <c r="D57" s="102">
        <f t="shared" si="6"/>
        <v>0</v>
      </c>
      <c r="E57" s="103">
        <v>200</v>
      </c>
      <c r="F57" s="103"/>
      <c r="G57" s="104">
        <f>SUM(G58:G59)</f>
        <v>2.8</v>
      </c>
      <c r="H57" s="104">
        <v>1.1599999999999999</v>
      </c>
      <c r="I57" s="104">
        <v>0.3</v>
      </c>
      <c r="J57" s="104">
        <v>47.26</v>
      </c>
      <c r="K57" s="104">
        <v>128.18</v>
      </c>
      <c r="L57" s="104">
        <v>0.02</v>
      </c>
      <c r="M57" s="104">
        <v>0.8</v>
      </c>
      <c r="N57" s="104"/>
      <c r="O57" s="104">
        <v>0.2</v>
      </c>
      <c r="P57" s="104">
        <v>5.84</v>
      </c>
      <c r="Q57" s="104">
        <v>46</v>
      </c>
      <c r="R57" s="104">
        <v>33</v>
      </c>
      <c r="S57" s="104">
        <v>0.96</v>
      </c>
    </row>
    <row r="58" spans="1:19" s="36" customFormat="1" ht="15" customHeight="1" x14ac:dyDescent="0.2">
      <c r="A58" s="149" t="s">
        <v>77</v>
      </c>
      <c r="B58" s="112">
        <v>138</v>
      </c>
      <c r="C58" s="202">
        <v>20</v>
      </c>
      <c r="D58" s="22">
        <f t="shared" si="6"/>
        <v>2.76</v>
      </c>
      <c r="E58" s="7"/>
      <c r="F58" s="22">
        <v>90</v>
      </c>
      <c r="G58" s="22">
        <f>C58*F58/1000</f>
        <v>1.8</v>
      </c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</row>
    <row r="59" spans="1:19" ht="15" customHeight="1" x14ac:dyDescent="0.2">
      <c r="A59" s="87" t="s">
        <v>22</v>
      </c>
      <c r="B59" s="112">
        <v>138</v>
      </c>
      <c r="C59" s="200">
        <v>20</v>
      </c>
      <c r="D59" s="8">
        <f t="shared" si="6"/>
        <v>2.76</v>
      </c>
      <c r="E59" s="6"/>
      <c r="F59" s="22">
        <v>50</v>
      </c>
      <c r="G59" s="22">
        <f t="shared" ref="G59" si="11">C59*F59/1000</f>
        <v>1</v>
      </c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</row>
    <row r="60" spans="1:19" s="36" customFormat="1" x14ac:dyDescent="0.2">
      <c r="A60" s="198" t="s">
        <v>44</v>
      </c>
      <c r="B60" s="112">
        <v>138</v>
      </c>
      <c r="C60" s="199"/>
      <c r="D60" s="35"/>
      <c r="E60" s="35">
        <v>90</v>
      </c>
      <c r="F60" s="35"/>
      <c r="G60" s="104">
        <f>SUM(G61)</f>
        <v>3.69</v>
      </c>
      <c r="H60" s="35">
        <v>8.4600000000000009</v>
      </c>
      <c r="I60" s="35">
        <v>2.5099999999999998</v>
      </c>
      <c r="J60" s="35">
        <v>44.33</v>
      </c>
      <c r="K60" s="35">
        <v>186</v>
      </c>
      <c r="L60" s="114">
        <v>0.04</v>
      </c>
      <c r="M60" s="114"/>
      <c r="N60" s="114"/>
      <c r="O60" s="114">
        <v>0.36</v>
      </c>
      <c r="P60" s="114">
        <v>9.1999999999999993</v>
      </c>
      <c r="Q60" s="114">
        <v>42.4</v>
      </c>
      <c r="R60" s="114">
        <v>10</v>
      </c>
      <c r="S60" s="114">
        <v>1.24</v>
      </c>
    </row>
    <row r="61" spans="1:19" x14ac:dyDescent="0.2">
      <c r="A61" s="149" t="s">
        <v>43</v>
      </c>
      <c r="B61" s="112">
        <v>138</v>
      </c>
      <c r="C61" s="202">
        <v>90</v>
      </c>
      <c r="D61" s="7">
        <f t="shared" si="6"/>
        <v>12.42</v>
      </c>
      <c r="E61" s="7"/>
      <c r="F61" s="22">
        <v>41</v>
      </c>
      <c r="G61" s="22">
        <f>C61*F61/1000</f>
        <v>3.69</v>
      </c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</row>
    <row r="62" spans="1:19" s="36" customFormat="1" ht="24" customHeight="1" x14ac:dyDescent="0.2">
      <c r="A62" s="265"/>
      <c r="B62" s="266"/>
      <c r="C62" s="267"/>
      <c r="D62" s="267"/>
      <c r="E62" s="267"/>
      <c r="F62" s="267"/>
      <c r="G62" s="268"/>
      <c r="H62" s="15">
        <f>SUM(H28:H61)</f>
        <v>53.58</v>
      </c>
      <c r="I62" s="15">
        <f>SUM(I28:I61)</f>
        <v>61.23</v>
      </c>
      <c r="J62" s="15">
        <f>SUM(J28:J61)</f>
        <v>159.26999999999998</v>
      </c>
      <c r="K62" s="15">
        <f>SUM(K28:K61)</f>
        <v>811.14</v>
      </c>
      <c r="L62" s="15">
        <f t="shared" ref="L62:S62" si="12">SUM(L28:L61)</f>
        <v>0.44</v>
      </c>
      <c r="M62" s="15">
        <f t="shared" si="12"/>
        <v>21.11</v>
      </c>
      <c r="N62" s="15">
        <f t="shared" si="12"/>
        <v>25</v>
      </c>
      <c r="O62" s="15">
        <f t="shared" si="12"/>
        <v>10.029999999999999</v>
      </c>
      <c r="P62" s="15">
        <f t="shared" si="12"/>
        <v>96.41</v>
      </c>
      <c r="Q62" s="15">
        <f t="shared" si="12"/>
        <v>536.01</v>
      </c>
      <c r="R62" s="15">
        <f t="shared" si="12"/>
        <v>170.24</v>
      </c>
      <c r="S62" s="15">
        <f t="shared" si="12"/>
        <v>10.85</v>
      </c>
    </row>
    <row r="63" spans="1:19" ht="24.75" customHeight="1" x14ac:dyDescent="0.2">
      <c r="A63" s="145" t="s">
        <v>13</v>
      </c>
      <c r="B63" s="146">
        <v>138</v>
      </c>
      <c r="C63" s="141"/>
      <c r="D63" s="147"/>
      <c r="E63" s="141"/>
      <c r="F63" s="141"/>
      <c r="G63" s="141"/>
      <c r="H63" s="141"/>
      <c r="I63" s="141"/>
      <c r="J63" s="141"/>
      <c r="K63" s="142"/>
      <c r="L63" s="142"/>
      <c r="M63" s="142"/>
      <c r="N63" s="142"/>
      <c r="O63" s="142"/>
      <c r="P63" s="142"/>
      <c r="Q63" s="142"/>
      <c r="R63" s="142"/>
      <c r="S63" s="142"/>
    </row>
    <row r="64" spans="1:19" ht="15" customHeight="1" x14ac:dyDescent="0.2">
      <c r="A64" s="38" t="s">
        <v>101</v>
      </c>
      <c r="B64" s="39">
        <v>138</v>
      </c>
      <c r="C64" s="40"/>
      <c r="D64" s="40"/>
      <c r="E64" s="40">
        <v>250</v>
      </c>
      <c r="F64" s="40"/>
      <c r="G64" s="104">
        <f>SUM(G65)</f>
        <v>16.975000000000001</v>
      </c>
      <c r="H64" s="40">
        <v>0.72</v>
      </c>
      <c r="I64" s="40">
        <v>0</v>
      </c>
      <c r="J64" s="40">
        <v>20.34</v>
      </c>
      <c r="K64" s="40">
        <v>111</v>
      </c>
      <c r="L64" s="104" t="s">
        <v>252</v>
      </c>
      <c r="M64" s="104">
        <v>7.5</v>
      </c>
      <c r="N64" s="104"/>
      <c r="O64" s="104">
        <v>0.15</v>
      </c>
      <c r="P64" s="104">
        <v>12</v>
      </c>
      <c r="Q64" s="104">
        <v>8.25</v>
      </c>
      <c r="R64" s="104">
        <v>6.75</v>
      </c>
      <c r="S64" s="104">
        <v>1.65</v>
      </c>
    </row>
    <row r="65" spans="1:19" ht="15" customHeight="1" x14ac:dyDescent="0.2">
      <c r="A65" s="11" t="s">
        <v>101</v>
      </c>
      <c r="B65" s="39">
        <v>138</v>
      </c>
      <c r="C65" s="12">
        <v>250</v>
      </c>
      <c r="D65" s="7">
        <f t="shared" ref="D65" si="13">B65*C65/1000</f>
        <v>34.5</v>
      </c>
      <c r="E65" s="7"/>
      <c r="F65" s="22">
        <v>67.900000000000006</v>
      </c>
      <c r="G65" s="22">
        <f>C65*F65/1000</f>
        <v>16.975000000000001</v>
      </c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</row>
    <row r="66" spans="1:19" s="41" customFormat="1" ht="15" customHeight="1" x14ac:dyDescent="0.2">
      <c r="A66" s="99" t="s">
        <v>89</v>
      </c>
      <c r="B66" s="100">
        <v>138</v>
      </c>
      <c r="C66" s="172"/>
      <c r="D66" s="103"/>
      <c r="E66" s="103">
        <v>200</v>
      </c>
      <c r="F66" s="104"/>
      <c r="G66" s="104">
        <f>SUM(G67)</f>
        <v>12.86467</v>
      </c>
      <c r="H66" s="104">
        <v>1.53</v>
      </c>
      <c r="I66" s="104">
        <v>0.34</v>
      </c>
      <c r="J66" s="104">
        <v>13.77</v>
      </c>
      <c r="K66" s="104">
        <v>61.2</v>
      </c>
      <c r="L66" s="97">
        <v>0.08</v>
      </c>
      <c r="M66" s="97">
        <v>2.6</v>
      </c>
      <c r="N66" s="97">
        <v>40</v>
      </c>
      <c r="O66" s="97"/>
      <c r="P66" s="97">
        <v>240</v>
      </c>
      <c r="Q66" s="97">
        <v>180</v>
      </c>
      <c r="R66" s="97">
        <v>28</v>
      </c>
      <c r="S66" s="97">
        <v>0.2</v>
      </c>
    </row>
    <row r="67" spans="1:19" ht="15" customHeight="1" x14ac:dyDescent="0.2">
      <c r="A67" s="10" t="s">
        <v>59</v>
      </c>
      <c r="B67" s="17">
        <v>138</v>
      </c>
      <c r="C67" s="9">
        <v>211</v>
      </c>
      <c r="D67" s="6">
        <f t="shared" ref="D67" si="14">B67*C67/1000</f>
        <v>29.117999999999999</v>
      </c>
      <c r="E67" s="6"/>
      <c r="F67" s="8">
        <v>60.97</v>
      </c>
      <c r="G67" s="8">
        <f>C67*F67/1000</f>
        <v>12.86467</v>
      </c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</row>
    <row r="68" spans="1:19" ht="15" customHeight="1" x14ac:dyDescent="0.2">
      <c r="A68" s="265"/>
      <c r="B68" s="267"/>
      <c r="C68" s="267"/>
      <c r="D68" s="267"/>
      <c r="E68" s="267"/>
      <c r="F68" s="267"/>
      <c r="G68" s="268"/>
      <c r="H68" s="15">
        <f t="shared" ref="H68:S68" si="15">SUM(H64:H66)</f>
        <v>2.25</v>
      </c>
      <c r="I68" s="15">
        <f t="shared" si="15"/>
        <v>0.34</v>
      </c>
      <c r="J68" s="15">
        <f t="shared" si="15"/>
        <v>34.11</v>
      </c>
      <c r="K68" s="15">
        <f t="shared" si="15"/>
        <v>172.2</v>
      </c>
      <c r="L68" s="15">
        <f t="shared" si="15"/>
        <v>0.08</v>
      </c>
      <c r="M68" s="15">
        <f t="shared" si="15"/>
        <v>10.1</v>
      </c>
      <c r="N68" s="15">
        <f t="shared" si="15"/>
        <v>40</v>
      </c>
      <c r="O68" s="15">
        <f t="shared" si="15"/>
        <v>0.15</v>
      </c>
      <c r="P68" s="15">
        <f t="shared" si="15"/>
        <v>252</v>
      </c>
      <c r="Q68" s="15">
        <f t="shared" si="15"/>
        <v>188.25</v>
      </c>
      <c r="R68" s="15">
        <f t="shared" si="15"/>
        <v>34.75</v>
      </c>
      <c r="S68" s="15">
        <f t="shared" si="15"/>
        <v>1.8499999999999999</v>
      </c>
    </row>
    <row r="69" spans="1:19" ht="15" customHeight="1" x14ac:dyDescent="0.2">
      <c r="F69" s="44" t="s">
        <v>47</v>
      </c>
      <c r="G69" s="50">
        <f>SUM(E71*E72)</f>
        <v>14757.782099999999</v>
      </c>
      <c r="H69" s="50">
        <f t="shared" ref="H69:S69" si="16">H26+H62+H68</f>
        <v>79.63</v>
      </c>
      <c r="I69" s="50">
        <f t="shared" si="16"/>
        <v>73.67</v>
      </c>
      <c r="J69" s="50">
        <f t="shared" si="16"/>
        <v>273.88</v>
      </c>
      <c r="K69" s="50">
        <f t="shared" si="16"/>
        <v>1670.1200000000001</v>
      </c>
      <c r="L69" s="50">
        <f t="shared" si="16"/>
        <v>0.72</v>
      </c>
      <c r="M69" s="50">
        <f t="shared" si="16"/>
        <v>32.68</v>
      </c>
      <c r="N69" s="50">
        <f t="shared" si="16"/>
        <v>140</v>
      </c>
      <c r="O69" s="50">
        <f t="shared" si="16"/>
        <v>13.92</v>
      </c>
      <c r="P69" s="50">
        <f t="shared" si="16"/>
        <v>687.51</v>
      </c>
      <c r="Q69" s="50">
        <f t="shared" si="16"/>
        <v>1026.26</v>
      </c>
      <c r="R69" s="50">
        <f t="shared" si="16"/>
        <v>257.39</v>
      </c>
      <c r="S69" s="50">
        <f t="shared" si="16"/>
        <v>15.11</v>
      </c>
    </row>
    <row r="70" spans="1:19" ht="15" customHeight="1" x14ac:dyDescent="0.2"/>
    <row r="71" spans="1:19" ht="15" customHeight="1" x14ac:dyDescent="0.2">
      <c r="A71" s="2" t="s">
        <v>48</v>
      </c>
      <c r="E71" s="177">
        <v>138</v>
      </c>
      <c r="F71" s="2" t="s">
        <v>49</v>
      </c>
    </row>
    <row r="72" spans="1:19" ht="26.25" customHeight="1" x14ac:dyDescent="0.2">
      <c r="A72" s="2" t="s">
        <v>50</v>
      </c>
      <c r="E72" s="176">
        <f>SUM(G9+G11+G18+G24+G28+G34+G46+G53+G57+G60+G64+G66)</f>
        <v>106.94044999999998</v>
      </c>
      <c r="F72" s="2" t="s">
        <v>51</v>
      </c>
    </row>
    <row r="73" spans="1:19" ht="15" customHeight="1" x14ac:dyDescent="0.2"/>
    <row r="74" spans="1:19" ht="32.25" customHeight="1" x14ac:dyDescent="0.2">
      <c r="A74" s="2" t="s">
        <v>271</v>
      </c>
      <c r="B74" s="3" t="s">
        <v>272</v>
      </c>
      <c r="E74" s="2" t="s">
        <v>52</v>
      </c>
      <c r="H74" s="3"/>
      <c r="I74" s="2" t="s">
        <v>53</v>
      </c>
    </row>
  </sheetData>
  <mergeCells count="9">
    <mergeCell ref="H5:K5"/>
    <mergeCell ref="A26:G26"/>
    <mergeCell ref="A62:G62"/>
    <mergeCell ref="A68:G68"/>
    <mergeCell ref="A1:B1"/>
    <mergeCell ref="A2:B2"/>
    <mergeCell ref="A3:B3"/>
    <mergeCell ref="A4:B4"/>
    <mergeCell ref="C4:G5"/>
  </mergeCells>
  <pageMargins left="0.59055118110236227" right="0.39370078740157483" top="0.39370078740157483" bottom="0.39370078740157483" header="0.31496062992125984" footer="0.31496062992125984"/>
  <pageSetup paperSize="9" scale="46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1"/>
  <sheetViews>
    <sheetView view="pageBreakPreview" topLeftCell="A32" zoomScale="93" zoomScaleNormal="110" zoomScaleSheetLayoutView="93" workbookViewId="0">
      <selection activeCell="F69" sqref="F69"/>
    </sheetView>
  </sheetViews>
  <sheetFormatPr defaultColWidth="8.85546875" defaultRowHeight="12.75" x14ac:dyDescent="0.2"/>
  <cols>
    <col min="1" max="1" width="19.140625" style="2" bestFit="1" customWidth="1"/>
    <col min="2" max="2" width="17.140625" style="2" customWidth="1"/>
    <col min="3" max="4" width="9.7109375" style="2" customWidth="1"/>
    <col min="5" max="5" width="13" style="2" customWidth="1"/>
    <col min="6" max="6" width="9.7109375" style="2" customWidth="1"/>
    <col min="7" max="7" width="11.5703125" style="2" customWidth="1"/>
    <col min="8" max="11" width="9.7109375" style="2" customWidth="1"/>
    <col min="12" max="16384" width="8.85546875" style="2"/>
  </cols>
  <sheetData>
    <row r="1" spans="1:19" ht="15" customHeight="1" x14ac:dyDescent="0.2">
      <c r="A1" s="270" t="s">
        <v>147</v>
      </c>
      <c r="B1" s="270"/>
    </row>
    <row r="2" spans="1:19" x14ac:dyDescent="0.2">
      <c r="A2" s="271" t="s">
        <v>14</v>
      </c>
      <c r="B2" s="271"/>
    </row>
    <row r="3" spans="1:19" ht="15" customHeight="1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19.5" x14ac:dyDescent="0.25">
      <c r="C5" s="272"/>
      <c r="D5" s="272"/>
      <c r="E5" s="272"/>
      <c r="F5" s="272"/>
      <c r="G5" s="272"/>
      <c r="H5" s="275" t="s">
        <v>82</v>
      </c>
      <c r="I5" s="275"/>
      <c r="J5" s="275"/>
      <c r="K5" s="275"/>
    </row>
    <row r="6" spans="1:19" ht="15" customHeight="1" x14ac:dyDescent="0.2">
      <c r="E6" s="2" t="s">
        <v>202</v>
      </c>
    </row>
    <row r="7" spans="1:19" s="1" customFormat="1" ht="52.5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s="138" customFormat="1" ht="36.75" customHeight="1" x14ac:dyDescent="0.25">
      <c r="A8" s="134" t="s">
        <v>11</v>
      </c>
      <c r="B8" s="135">
        <v>99</v>
      </c>
      <c r="C8" s="136"/>
      <c r="D8" s="136"/>
      <c r="E8" s="136"/>
      <c r="F8" s="136"/>
      <c r="G8" s="136"/>
      <c r="H8" s="136"/>
      <c r="I8" s="136"/>
      <c r="J8" s="136"/>
      <c r="K8" s="137"/>
      <c r="L8" s="137"/>
      <c r="M8" s="137"/>
      <c r="N8" s="137"/>
      <c r="O8" s="137"/>
      <c r="P8" s="137"/>
      <c r="Q8" s="137"/>
      <c r="R8" s="137"/>
      <c r="S8" s="137"/>
    </row>
    <row r="9" spans="1:19" s="36" customFormat="1" ht="15" customHeight="1" x14ac:dyDescent="0.2">
      <c r="A9" s="198" t="s">
        <v>156</v>
      </c>
      <c r="B9" s="230">
        <v>99</v>
      </c>
      <c r="C9" s="199"/>
      <c r="D9" s="35"/>
      <c r="E9" s="35">
        <v>30</v>
      </c>
      <c r="F9" s="83"/>
      <c r="G9" s="83">
        <f>G10</f>
        <v>18.584959999999999</v>
      </c>
      <c r="H9" s="83">
        <v>5.2</v>
      </c>
      <c r="I9" s="83">
        <v>5.3</v>
      </c>
      <c r="J9" s="83">
        <v>0.7</v>
      </c>
      <c r="K9" s="83">
        <v>71.099999999999994</v>
      </c>
      <c r="L9" s="83" t="s">
        <v>257</v>
      </c>
      <c r="M9" s="83">
        <v>0.21</v>
      </c>
      <c r="N9" s="83">
        <v>78</v>
      </c>
      <c r="O9" s="83">
        <v>0.15</v>
      </c>
      <c r="P9" s="83">
        <v>264</v>
      </c>
      <c r="Q9" s="83">
        <v>150</v>
      </c>
      <c r="R9" s="83">
        <v>10.5</v>
      </c>
      <c r="S9" s="83">
        <v>0.3</v>
      </c>
    </row>
    <row r="10" spans="1:19" s="36" customFormat="1" ht="19.5" customHeight="1" x14ac:dyDescent="0.2">
      <c r="A10" s="87" t="s">
        <v>156</v>
      </c>
      <c r="B10" s="230">
        <v>99</v>
      </c>
      <c r="C10" s="200">
        <v>32</v>
      </c>
      <c r="D10" s="8">
        <f>B10*C10/1000</f>
        <v>3.1680000000000001</v>
      </c>
      <c r="E10" s="6"/>
      <c r="F10" s="8">
        <v>580.78</v>
      </c>
      <c r="G10" s="8">
        <f>C10*F10/1000</f>
        <v>18.584959999999999</v>
      </c>
      <c r="H10" s="184"/>
      <c r="I10" s="184"/>
      <c r="J10" s="184"/>
      <c r="K10" s="184"/>
      <c r="L10" s="184"/>
      <c r="M10" s="184"/>
      <c r="N10" s="184"/>
      <c r="O10" s="184"/>
      <c r="P10" s="184"/>
      <c r="Q10" s="184"/>
      <c r="R10" s="184"/>
      <c r="S10" s="184"/>
    </row>
    <row r="11" spans="1:19" s="105" customFormat="1" x14ac:dyDescent="0.25">
      <c r="A11" s="92" t="s">
        <v>199</v>
      </c>
      <c r="B11" s="230">
        <v>99</v>
      </c>
      <c r="C11" s="201"/>
      <c r="D11" s="103"/>
      <c r="E11" s="103">
        <v>130</v>
      </c>
      <c r="F11" s="103"/>
      <c r="G11" s="104">
        <f>SUM(G12:G17)</f>
        <v>5.2775000000000007</v>
      </c>
      <c r="H11" s="103">
        <v>3.92</v>
      </c>
      <c r="I11" s="103">
        <v>0.93</v>
      </c>
      <c r="J11" s="103">
        <v>25.2</v>
      </c>
      <c r="K11" s="104">
        <v>120.3</v>
      </c>
      <c r="L11" s="104">
        <v>0.08</v>
      </c>
      <c r="M11" s="104"/>
      <c r="N11" s="104"/>
      <c r="O11" s="104">
        <v>2.73</v>
      </c>
      <c r="P11" s="104">
        <v>16.8</v>
      </c>
      <c r="Q11" s="104">
        <v>48.3</v>
      </c>
      <c r="R11" s="104">
        <v>10.5</v>
      </c>
      <c r="S11" s="104">
        <v>1.05</v>
      </c>
    </row>
    <row r="12" spans="1:19" ht="27" customHeight="1" x14ac:dyDescent="0.2">
      <c r="A12" s="149" t="s">
        <v>144</v>
      </c>
      <c r="B12" s="230">
        <v>99</v>
      </c>
      <c r="C12" s="202">
        <v>40</v>
      </c>
      <c r="D12" s="7">
        <f>B12*C12/1000</f>
        <v>3.96</v>
      </c>
      <c r="E12" s="7"/>
      <c r="F12" s="22">
        <v>42.5</v>
      </c>
      <c r="G12" s="8">
        <f>C12*F12/1000</f>
        <v>1.7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</row>
    <row r="13" spans="1:19" ht="11.25" customHeight="1" x14ac:dyDescent="0.2">
      <c r="A13" s="149" t="s">
        <v>122</v>
      </c>
      <c r="B13" s="230">
        <v>99</v>
      </c>
      <c r="C13" s="202">
        <v>5</v>
      </c>
      <c r="D13" s="7">
        <f>B13*C13/1000</f>
        <v>0.495</v>
      </c>
      <c r="E13" s="7"/>
      <c r="F13" s="22">
        <v>5.7</v>
      </c>
      <c r="G13" s="8">
        <f>C13*F13/40</f>
        <v>0.71250000000000002</v>
      </c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</row>
    <row r="14" spans="1:19" ht="16.5" customHeight="1" x14ac:dyDescent="0.2">
      <c r="A14" s="149" t="s">
        <v>74</v>
      </c>
      <c r="B14" s="230">
        <v>99</v>
      </c>
      <c r="C14" s="202">
        <v>5</v>
      </c>
      <c r="D14" s="7">
        <f>B14*C14/1000</f>
        <v>0.495</v>
      </c>
      <c r="E14" s="7"/>
      <c r="F14" s="22">
        <v>50</v>
      </c>
      <c r="G14" s="8">
        <f t="shared" ref="G14:G17" si="0">C14*F14/1000</f>
        <v>0.25</v>
      </c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</row>
    <row r="15" spans="1:19" ht="17.25" customHeight="1" x14ac:dyDescent="0.2">
      <c r="A15" s="149" t="s">
        <v>25</v>
      </c>
      <c r="B15" s="230">
        <v>99</v>
      </c>
      <c r="C15" s="202">
        <v>3</v>
      </c>
      <c r="D15" s="7">
        <f>B15*C15/1000</f>
        <v>0.29699999999999999</v>
      </c>
      <c r="E15" s="7"/>
      <c r="F15" s="22">
        <v>117</v>
      </c>
      <c r="G15" s="8">
        <f t="shared" si="0"/>
        <v>0.35099999999999998</v>
      </c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</row>
    <row r="16" spans="1:19" ht="15" customHeight="1" x14ac:dyDescent="0.2">
      <c r="A16" s="209" t="s">
        <v>41</v>
      </c>
      <c r="B16" s="230">
        <v>99</v>
      </c>
      <c r="C16" s="200">
        <v>5</v>
      </c>
      <c r="D16" s="8">
        <f>B16*C16/1000</f>
        <v>0.495</v>
      </c>
      <c r="E16" s="6"/>
      <c r="F16" s="8">
        <v>450</v>
      </c>
      <c r="G16" s="8">
        <f t="shared" si="0"/>
        <v>2.25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</row>
    <row r="17" spans="1:19" ht="15" customHeight="1" x14ac:dyDescent="0.2">
      <c r="A17" s="248" t="s">
        <v>19</v>
      </c>
      <c r="B17" s="230">
        <v>99</v>
      </c>
      <c r="C17" s="200">
        <v>1</v>
      </c>
      <c r="D17" s="6">
        <f t="shared" ref="D17:D23" si="1">B17*C17/1000</f>
        <v>9.9000000000000005E-2</v>
      </c>
      <c r="E17" s="6"/>
      <c r="F17" s="8">
        <v>14</v>
      </c>
      <c r="G17" s="8">
        <f t="shared" si="0"/>
        <v>1.4E-2</v>
      </c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</row>
    <row r="18" spans="1:19" ht="15" customHeight="1" x14ac:dyDescent="0.2">
      <c r="A18" s="99" t="s">
        <v>224</v>
      </c>
      <c r="B18" s="230">
        <v>99</v>
      </c>
      <c r="C18" s="110"/>
      <c r="D18" s="96"/>
      <c r="E18" s="103">
        <v>35</v>
      </c>
      <c r="F18" s="95"/>
      <c r="G18" s="184">
        <f>G19</f>
        <v>5.3164999999999996</v>
      </c>
      <c r="H18" s="95">
        <v>1.7</v>
      </c>
      <c r="I18" s="104">
        <v>2.2599999999999998</v>
      </c>
      <c r="J18" s="95">
        <v>3.08</v>
      </c>
      <c r="K18" s="104">
        <v>50</v>
      </c>
      <c r="L18" s="104">
        <v>0.02</v>
      </c>
      <c r="M18" s="104"/>
      <c r="N18" s="104">
        <v>13</v>
      </c>
      <c r="O18" s="104">
        <v>0.26</v>
      </c>
      <c r="P18" s="104">
        <v>8.1999999999999993</v>
      </c>
      <c r="Q18" s="104">
        <v>17.399999999999999</v>
      </c>
      <c r="R18" s="104">
        <v>3</v>
      </c>
      <c r="S18" s="104">
        <v>0.2</v>
      </c>
    </row>
    <row r="19" spans="1:19" ht="15" customHeight="1" x14ac:dyDescent="0.2">
      <c r="A19" s="10" t="s">
        <v>224</v>
      </c>
      <c r="B19" s="230">
        <v>99</v>
      </c>
      <c r="C19" s="9">
        <v>35</v>
      </c>
      <c r="D19" s="4">
        <f t="shared" ref="D19" si="2">B19*C19/1000</f>
        <v>3.4649999999999999</v>
      </c>
      <c r="E19" s="6"/>
      <c r="F19" s="90">
        <v>151.9</v>
      </c>
      <c r="G19" s="53">
        <f t="shared" ref="G19" si="3">C19*F19/1000</f>
        <v>5.3164999999999996</v>
      </c>
      <c r="H19" s="90"/>
      <c r="I19" s="8"/>
      <c r="J19" s="90"/>
      <c r="K19" s="8"/>
      <c r="L19" s="8"/>
      <c r="M19" s="8"/>
      <c r="N19" s="8"/>
      <c r="O19" s="8"/>
      <c r="P19" s="8"/>
      <c r="Q19" s="8"/>
      <c r="R19" s="8"/>
      <c r="S19" s="8"/>
    </row>
    <row r="20" spans="1:19" s="105" customFormat="1" ht="15" customHeight="1" x14ac:dyDescent="0.25">
      <c r="A20" s="247" t="s">
        <v>240</v>
      </c>
      <c r="B20" s="230">
        <v>99</v>
      </c>
      <c r="C20" s="204"/>
      <c r="D20" s="103"/>
      <c r="E20" s="103" t="s">
        <v>201</v>
      </c>
      <c r="F20" s="103"/>
      <c r="G20" s="104">
        <f>SUM(G21:G23)</f>
        <v>7.3970000000000002</v>
      </c>
      <c r="H20" s="103">
        <v>0.8</v>
      </c>
      <c r="I20" s="103">
        <v>0.44</v>
      </c>
      <c r="J20" s="103">
        <v>23.02</v>
      </c>
      <c r="K20" s="104">
        <v>81.819999999999993</v>
      </c>
      <c r="L20" s="104">
        <v>0.04</v>
      </c>
      <c r="M20" s="104">
        <v>1.33</v>
      </c>
      <c r="N20" s="104">
        <v>10</v>
      </c>
      <c r="O20" s="104"/>
      <c r="P20" s="104">
        <v>126.6</v>
      </c>
      <c r="Q20" s="104">
        <v>92.8</v>
      </c>
      <c r="R20" s="104">
        <v>15.4</v>
      </c>
      <c r="S20" s="104">
        <v>0.41</v>
      </c>
    </row>
    <row r="21" spans="1:19" ht="15" customHeight="1" x14ac:dyDescent="0.2">
      <c r="A21" s="149" t="s">
        <v>200</v>
      </c>
      <c r="B21" s="230">
        <v>99</v>
      </c>
      <c r="C21" s="202">
        <v>2</v>
      </c>
      <c r="D21" s="7">
        <f t="shared" si="1"/>
        <v>0.19800000000000001</v>
      </c>
      <c r="E21" s="7"/>
      <c r="F21" s="22">
        <v>275</v>
      </c>
      <c r="G21" s="22">
        <f>C21*F21/1000</f>
        <v>0.55000000000000004</v>
      </c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</row>
    <row r="22" spans="1:19" ht="15" customHeight="1" x14ac:dyDescent="0.2">
      <c r="A22" s="149" t="s">
        <v>241</v>
      </c>
      <c r="B22" s="230">
        <v>99</v>
      </c>
      <c r="C22" s="202">
        <v>15</v>
      </c>
      <c r="D22" s="7"/>
      <c r="E22" s="7"/>
      <c r="F22" s="22">
        <v>50</v>
      </c>
      <c r="G22" s="22">
        <f>C22*F22/1000</f>
        <v>0.75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</row>
    <row r="23" spans="1:19" ht="15" customHeight="1" x14ac:dyDescent="0.2">
      <c r="A23" s="87" t="s">
        <v>59</v>
      </c>
      <c r="B23" s="230">
        <v>99</v>
      </c>
      <c r="C23" s="200">
        <v>100</v>
      </c>
      <c r="D23" s="6">
        <f t="shared" si="1"/>
        <v>9.9</v>
      </c>
      <c r="E23" s="6"/>
      <c r="F23" s="8">
        <v>60.97</v>
      </c>
      <c r="G23" s="22">
        <f>C23*F23/1000</f>
        <v>6.0970000000000004</v>
      </c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</row>
    <row r="24" spans="1:19" s="105" customFormat="1" ht="15" customHeight="1" x14ac:dyDescent="0.25">
      <c r="A24" s="92" t="s">
        <v>143</v>
      </c>
      <c r="B24" s="230">
        <v>99</v>
      </c>
      <c r="C24" s="204"/>
      <c r="D24" s="103"/>
      <c r="E24" s="103">
        <v>150</v>
      </c>
      <c r="F24" s="103"/>
      <c r="G24" s="104">
        <f>SUM(G25)</f>
        <v>6.15</v>
      </c>
      <c r="H24" s="103">
        <v>12.18</v>
      </c>
      <c r="I24" s="103">
        <v>3.17</v>
      </c>
      <c r="J24" s="103">
        <v>28.5</v>
      </c>
      <c r="K24" s="104">
        <v>363</v>
      </c>
      <c r="L24" s="104">
        <v>0.05</v>
      </c>
      <c r="M24" s="104"/>
      <c r="N24" s="104"/>
      <c r="O24" s="104">
        <v>0.65</v>
      </c>
      <c r="P24" s="104">
        <v>11.5</v>
      </c>
      <c r="Q24" s="104">
        <v>43.5</v>
      </c>
      <c r="R24" s="104">
        <v>16.5</v>
      </c>
      <c r="S24" s="104">
        <v>0.55000000000000004</v>
      </c>
    </row>
    <row r="25" spans="1:19" ht="15" customHeight="1" x14ac:dyDescent="0.2">
      <c r="A25" s="87" t="s">
        <v>143</v>
      </c>
      <c r="B25" s="230">
        <v>99</v>
      </c>
      <c r="C25" s="200">
        <v>150</v>
      </c>
      <c r="D25" s="6">
        <f>B25*C25/1000</f>
        <v>14.85</v>
      </c>
      <c r="E25" s="6"/>
      <c r="F25" s="8">
        <v>41</v>
      </c>
      <c r="G25" s="22">
        <f>C25*F25/1000</f>
        <v>6.15</v>
      </c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</row>
    <row r="26" spans="1:19" ht="15" customHeight="1" x14ac:dyDescent="0.2">
      <c r="A26" s="265"/>
      <c r="B26" s="266"/>
      <c r="C26" s="267"/>
      <c r="D26" s="267"/>
      <c r="E26" s="267"/>
      <c r="F26" s="267"/>
      <c r="G26" s="268"/>
      <c r="H26" s="32">
        <f>SUM(H9:H25)</f>
        <v>23.8</v>
      </c>
      <c r="I26" s="32">
        <f>SUM(I9:I25)</f>
        <v>12.099999999999998</v>
      </c>
      <c r="J26" s="32">
        <f>SUM(J9:J25)</f>
        <v>80.5</v>
      </c>
      <c r="K26" s="32">
        <f>SUM(K9:K25)</f>
        <v>686.22</v>
      </c>
      <c r="L26" s="32">
        <f t="shared" ref="L26:S26" si="4">SUM(L9:L25)</f>
        <v>0.19</v>
      </c>
      <c r="M26" s="32">
        <f t="shared" si="4"/>
        <v>1.54</v>
      </c>
      <c r="N26" s="32">
        <f t="shared" si="4"/>
        <v>101</v>
      </c>
      <c r="O26" s="32">
        <f t="shared" si="4"/>
        <v>3.7899999999999996</v>
      </c>
      <c r="P26" s="32">
        <f t="shared" si="4"/>
        <v>427.1</v>
      </c>
      <c r="Q26" s="32">
        <f t="shared" si="4"/>
        <v>352</v>
      </c>
      <c r="R26" s="32">
        <f t="shared" si="4"/>
        <v>55.9</v>
      </c>
      <c r="S26" s="32">
        <f t="shared" si="4"/>
        <v>2.5099999999999998</v>
      </c>
    </row>
    <row r="27" spans="1:19" s="138" customFormat="1" ht="15" customHeight="1" x14ac:dyDescent="0.25">
      <c r="A27" s="134" t="s">
        <v>12</v>
      </c>
      <c r="B27" s="140">
        <v>99</v>
      </c>
      <c r="C27" s="136"/>
      <c r="D27" s="136"/>
      <c r="E27" s="136"/>
      <c r="F27" s="136"/>
      <c r="G27" s="136"/>
      <c r="H27" s="136"/>
      <c r="I27" s="136"/>
      <c r="J27" s="136"/>
      <c r="K27" s="137"/>
      <c r="L27" s="137"/>
      <c r="M27" s="137"/>
      <c r="N27" s="137"/>
      <c r="O27" s="137"/>
      <c r="P27" s="137"/>
      <c r="Q27" s="137"/>
      <c r="R27" s="137"/>
      <c r="S27" s="137"/>
    </row>
    <row r="28" spans="1:19" s="105" customFormat="1" ht="38.25" x14ac:dyDescent="0.25">
      <c r="A28" s="92" t="s">
        <v>279</v>
      </c>
      <c r="B28" s="112">
        <v>99</v>
      </c>
      <c r="C28" s="201"/>
      <c r="D28" s="103"/>
      <c r="E28" s="103">
        <v>100</v>
      </c>
      <c r="F28" s="103"/>
      <c r="G28" s="104">
        <f>SUM(G29:G33)</f>
        <v>9.4055999999999997</v>
      </c>
      <c r="H28" s="103">
        <v>0.8</v>
      </c>
      <c r="I28" s="103">
        <v>8</v>
      </c>
      <c r="J28" s="103">
        <v>4.0999999999999996</v>
      </c>
      <c r="K28" s="103">
        <v>89.7</v>
      </c>
      <c r="L28" s="103">
        <v>0.05</v>
      </c>
      <c r="M28" s="103">
        <v>6.95</v>
      </c>
      <c r="N28" s="103"/>
      <c r="O28" s="103">
        <v>2.4900000000000002</v>
      </c>
      <c r="P28" s="103">
        <v>21.19</v>
      </c>
      <c r="Q28" s="103">
        <v>33.979999999999997</v>
      </c>
      <c r="R28" s="103">
        <v>24</v>
      </c>
      <c r="S28" s="103">
        <v>1.32</v>
      </c>
    </row>
    <row r="29" spans="1:19" s="105" customFormat="1" x14ac:dyDescent="0.2">
      <c r="A29" s="149" t="s">
        <v>280</v>
      </c>
      <c r="B29" s="112">
        <v>99</v>
      </c>
      <c r="C29" s="202">
        <v>56</v>
      </c>
      <c r="D29" s="7">
        <f t="shared" ref="D29:D33" si="5">B29*C29/1000</f>
        <v>5.5439999999999996</v>
      </c>
      <c r="E29" s="7"/>
      <c r="F29" s="22">
        <v>78.8</v>
      </c>
      <c r="G29" s="22">
        <f t="shared" ref="G29:G33" si="6">C29*F29/1000</f>
        <v>4.4127999999999998</v>
      </c>
      <c r="H29" s="108"/>
      <c r="I29" s="108"/>
      <c r="J29" s="108"/>
      <c r="K29" s="108"/>
      <c r="L29" s="108"/>
      <c r="M29" s="108"/>
      <c r="N29" s="108"/>
      <c r="O29" s="108"/>
      <c r="P29" s="108"/>
      <c r="Q29" s="108"/>
      <c r="R29" s="108"/>
      <c r="S29" s="108"/>
    </row>
    <row r="30" spans="1:19" s="105" customFormat="1" x14ac:dyDescent="0.2">
      <c r="A30" s="149" t="s">
        <v>281</v>
      </c>
      <c r="B30" s="112">
        <v>99</v>
      </c>
      <c r="C30" s="202">
        <v>44</v>
      </c>
      <c r="D30" s="7">
        <f t="shared" si="5"/>
        <v>4.3559999999999999</v>
      </c>
      <c r="E30" s="7"/>
      <c r="F30" s="22">
        <v>88.7</v>
      </c>
      <c r="G30" s="22">
        <f t="shared" si="6"/>
        <v>3.9028</v>
      </c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</row>
    <row r="31" spans="1:19" ht="15" customHeight="1" x14ac:dyDescent="0.2">
      <c r="A31" s="149" t="s">
        <v>36</v>
      </c>
      <c r="B31" s="112">
        <v>99</v>
      </c>
      <c r="C31" s="202">
        <v>15</v>
      </c>
      <c r="D31" s="7">
        <f t="shared" si="5"/>
        <v>1.4850000000000001</v>
      </c>
      <c r="E31" s="7"/>
      <c r="F31" s="22">
        <v>24</v>
      </c>
      <c r="G31" s="22">
        <f t="shared" si="6"/>
        <v>0.36</v>
      </c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</row>
    <row r="32" spans="1:19" ht="15" customHeight="1" x14ac:dyDescent="0.2">
      <c r="A32" s="149" t="s">
        <v>25</v>
      </c>
      <c r="B32" s="112">
        <v>99</v>
      </c>
      <c r="C32" s="202">
        <v>6</v>
      </c>
      <c r="D32" s="7">
        <f t="shared" si="5"/>
        <v>0.59399999999999997</v>
      </c>
      <c r="E32" s="7"/>
      <c r="F32" s="22">
        <v>117</v>
      </c>
      <c r="G32" s="22">
        <f t="shared" si="6"/>
        <v>0.70199999999999996</v>
      </c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</row>
    <row r="33" spans="1:19" ht="15" customHeight="1" x14ac:dyDescent="0.2">
      <c r="A33" s="149" t="s">
        <v>94</v>
      </c>
      <c r="B33" s="112">
        <v>99</v>
      </c>
      <c r="C33" s="202">
        <v>2</v>
      </c>
      <c r="D33" s="7">
        <f t="shared" si="5"/>
        <v>0.19800000000000001</v>
      </c>
      <c r="E33" s="7"/>
      <c r="F33" s="22">
        <v>14</v>
      </c>
      <c r="G33" s="22">
        <f t="shared" si="6"/>
        <v>2.8000000000000001E-2</v>
      </c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</row>
    <row r="34" spans="1:19" ht="41.25" customHeight="1" x14ac:dyDescent="0.2">
      <c r="A34" s="198" t="s">
        <v>138</v>
      </c>
      <c r="B34" s="112">
        <v>99</v>
      </c>
      <c r="C34" s="199"/>
      <c r="D34" s="35"/>
      <c r="E34" s="35"/>
      <c r="F34" s="35"/>
      <c r="G34" s="83">
        <f>SUM(G35:G45)</f>
        <v>11.86145</v>
      </c>
      <c r="H34" s="35">
        <v>12.64</v>
      </c>
      <c r="I34" s="35">
        <v>9.0399999999999991</v>
      </c>
      <c r="J34" s="35">
        <v>6.28</v>
      </c>
      <c r="K34" s="35">
        <v>159</v>
      </c>
      <c r="L34" s="35">
        <v>0.06</v>
      </c>
      <c r="M34" s="35">
        <v>12.36</v>
      </c>
      <c r="N34" s="35"/>
      <c r="O34" s="35">
        <v>2.88</v>
      </c>
      <c r="P34" s="35">
        <v>41.34</v>
      </c>
      <c r="Q34" s="35">
        <v>63.63</v>
      </c>
      <c r="R34" s="35">
        <v>31.44</v>
      </c>
      <c r="S34" s="35">
        <v>1.41</v>
      </c>
    </row>
    <row r="35" spans="1:19" s="36" customFormat="1" x14ac:dyDescent="0.2">
      <c r="A35" s="149" t="s">
        <v>26</v>
      </c>
      <c r="B35" s="112">
        <v>99</v>
      </c>
      <c r="C35" s="202">
        <v>25</v>
      </c>
      <c r="D35" s="7">
        <f t="shared" ref="D35:D63" si="7">B35*C35/1000</f>
        <v>2.4750000000000001</v>
      </c>
      <c r="E35" s="7"/>
      <c r="F35" s="22">
        <v>18.3</v>
      </c>
      <c r="G35" s="22">
        <f>C35*F35/1000</f>
        <v>0.45750000000000002</v>
      </c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</row>
    <row r="36" spans="1:19" ht="15" customHeight="1" x14ac:dyDescent="0.2">
      <c r="A36" s="149" t="s">
        <v>27</v>
      </c>
      <c r="B36" s="112">
        <v>99</v>
      </c>
      <c r="C36" s="202">
        <v>27</v>
      </c>
      <c r="D36" s="7">
        <f t="shared" si="7"/>
        <v>2.673</v>
      </c>
      <c r="E36" s="7"/>
      <c r="F36" s="22">
        <v>16.899999999999999</v>
      </c>
      <c r="G36" s="22">
        <f t="shared" ref="G36:G45" si="8">C36*F36/1000</f>
        <v>0.45629999999999993</v>
      </c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</row>
    <row r="37" spans="1:19" ht="15" customHeight="1" x14ac:dyDescent="0.2">
      <c r="A37" s="149" t="s">
        <v>25</v>
      </c>
      <c r="B37" s="112">
        <v>99</v>
      </c>
      <c r="C37" s="202">
        <v>5</v>
      </c>
      <c r="D37" s="7">
        <f t="shared" si="7"/>
        <v>0.495</v>
      </c>
      <c r="E37" s="7"/>
      <c r="F37" s="22">
        <v>117</v>
      </c>
      <c r="G37" s="22">
        <f t="shared" si="8"/>
        <v>0.58499999999999996</v>
      </c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</row>
    <row r="38" spans="1:19" ht="15" customHeight="1" x14ac:dyDescent="0.2">
      <c r="A38" s="149" t="s">
        <v>28</v>
      </c>
      <c r="B38" s="112">
        <v>99</v>
      </c>
      <c r="C38" s="202">
        <v>13</v>
      </c>
      <c r="D38" s="7">
        <f t="shared" si="7"/>
        <v>1.2869999999999999</v>
      </c>
      <c r="E38" s="7"/>
      <c r="F38" s="22">
        <v>22.4</v>
      </c>
      <c r="G38" s="22">
        <f t="shared" si="8"/>
        <v>0.29120000000000001</v>
      </c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</row>
    <row r="39" spans="1:19" ht="15" customHeight="1" x14ac:dyDescent="0.2">
      <c r="A39" s="149" t="s">
        <v>36</v>
      </c>
      <c r="B39" s="112">
        <v>99</v>
      </c>
      <c r="C39" s="202">
        <v>15</v>
      </c>
      <c r="D39" s="7">
        <f t="shared" si="7"/>
        <v>1.4850000000000001</v>
      </c>
      <c r="E39" s="7"/>
      <c r="F39" s="22">
        <v>24</v>
      </c>
      <c r="G39" s="22">
        <f t="shared" si="8"/>
        <v>0.36</v>
      </c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</row>
    <row r="40" spans="1:19" ht="15" customHeight="1" x14ac:dyDescent="0.2">
      <c r="A40" s="149" t="s">
        <v>137</v>
      </c>
      <c r="B40" s="112">
        <v>99</v>
      </c>
      <c r="C40" s="202">
        <v>46</v>
      </c>
      <c r="D40" s="7">
        <f t="shared" si="7"/>
        <v>4.5540000000000003</v>
      </c>
      <c r="E40" s="7"/>
      <c r="F40" s="22">
        <v>163</v>
      </c>
      <c r="G40" s="22">
        <f t="shared" si="8"/>
        <v>7.4980000000000002</v>
      </c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</row>
    <row r="41" spans="1:19" ht="15" customHeight="1" x14ac:dyDescent="0.2">
      <c r="A41" s="149" t="s">
        <v>22</v>
      </c>
      <c r="B41" s="112">
        <v>99</v>
      </c>
      <c r="C41" s="202">
        <v>3</v>
      </c>
      <c r="D41" s="7">
        <f t="shared" si="7"/>
        <v>0.29699999999999999</v>
      </c>
      <c r="E41" s="7"/>
      <c r="F41" s="22">
        <v>50</v>
      </c>
      <c r="G41" s="22">
        <f t="shared" si="8"/>
        <v>0.15</v>
      </c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</row>
    <row r="42" spans="1:19" ht="15" customHeight="1" x14ac:dyDescent="0.2">
      <c r="A42" s="149" t="s">
        <v>30</v>
      </c>
      <c r="B42" s="112">
        <v>99</v>
      </c>
      <c r="C42" s="202">
        <v>50</v>
      </c>
      <c r="D42" s="7">
        <f t="shared" si="7"/>
        <v>4.95</v>
      </c>
      <c r="E42" s="7"/>
      <c r="F42" s="22">
        <v>18.399999999999999</v>
      </c>
      <c r="G42" s="22">
        <f t="shared" si="8"/>
        <v>0.91999999999999993</v>
      </c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</row>
    <row r="43" spans="1:19" ht="15" customHeight="1" x14ac:dyDescent="0.2">
      <c r="A43" s="149" t="s">
        <v>31</v>
      </c>
      <c r="B43" s="112">
        <v>99</v>
      </c>
      <c r="C43" s="202">
        <v>5</v>
      </c>
      <c r="D43" s="7">
        <f t="shared" si="7"/>
        <v>0.495</v>
      </c>
      <c r="E43" s="7"/>
      <c r="F43" s="22">
        <v>190.09</v>
      </c>
      <c r="G43" s="22">
        <f t="shared" si="8"/>
        <v>0.95045000000000002</v>
      </c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</row>
    <row r="44" spans="1:19" ht="15" customHeight="1" x14ac:dyDescent="0.2">
      <c r="A44" s="149" t="s">
        <v>19</v>
      </c>
      <c r="B44" s="112">
        <v>99</v>
      </c>
      <c r="C44" s="202">
        <v>2</v>
      </c>
      <c r="D44" s="7">
        <f t="shared" si="7"/>
        <v>0.19800000000000001</v>
      </c>
      <c r="E44" s="7"/>
      <c r="F44" s="22">
        <v>14</v>
      </c>
      <c r="G44" s="22">
        <f t="shared" si="8"/>
        <v>2.8000000000000001E-2</v>
      </c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</row>
    <row r="45" spans="1:19" ht="15" customHeight="1" x14ac:dyDescent="0.2">
      <c r="A45" s="149" t="s">
        <v>32</v>
      </c>
      <c r="B45" s="112">
        <v>99</v>
      </c>
      <c r="C45" s="202">
        <v>3</v>
      </c>
      <c r="D45" s="7">
        <f t="shared" si="7"/>
        <v>0.29699999999999999</v>
      </c>
      <c r="E45" s="7"/>
      <c r="F45" s="22">
        <v>55</v>
      </c>
      <c r="G45" s="22">
        <f t="shared" si="8"/>
        <v>0.16500000000000001</v>
      </c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</row>
    <row r="46" spans="1:19" ht="25.5" customHeight="1" x14ac:dyDescent="0.2">
      <c r="A46" s="198" t="s">
        <v>161</v>
      </c>
      <c r="B46" s="112">
        <v>99</v>
      </c>
      <c r="C46" s="199"/>
      <c r="D46" s="35"/>
      <c r="E46" s="35" t="s">
        <v>175</v>
      </c>
      <c r="F46" s="35"/>
      <c r="G46" s="83">
        <f>SUM(G47:G52)</f>
        <v>22.797520000000002</v>
      </c>
      <c r="H46" s="35">
        <v>6.67</v>
      </c>
      <c r="I46" s="35">
        <v>9.93</v>
      </c>
      <c r="J46" s="35">
        <v>31.02</v>
      </c>
      <c r="K46" s="35">
        <v>126</v>
      </c>
      <c r="L46" s="35">
        <v>0.08</v>
      </c>
      <c r="M46" s="35">
        <v>1</v>
      </c>
      <c r="N46" s="35">
        <v>20</v>
      </c>
      <c r="O46" s="35">
        <v>1.2</v>
      </c>
      <c r="P46" s="35">
        <v>14.74</v>
      </c>
      <c r="Q46" s="35">
        <v>219</v>
      </c>
      <c r="R46" s="35">
        <v>26.8</v>
      </c>
      <c r="S46" s="35">
        <v>3.34</v>
      </c>
    </row>
    <row r="47" spans="1:19" s="36" customFormat="1" x14ac:dyDescent="0.2">
      <c r="A47" s="149" t="s">
        <v>293</v>
      </c>
      <c r="B47" s="112">
        <v>99</v>
      </c>
      <c r="C47" s="202">
        <v>66</v>
      </c>
      <c r="D47" s="7">
        <f t="shared" si="7"/>
        <v>6.5339999999999998</v>
      </c>
      <c r="E47" s="7"/>
      <c r="F47" s="22">
        <v>268</v>
      </c>
      <c r="G47" s="22">
        <f>C47*F47/1000</f>
        <v>17.687999999999999</v>
      </c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</row>
    <row r="48" spans="1:19" ht="15" customHeight="1" x14ac:dyDescent="0.2">
      <c r="A48" s="149" t="s">
        <v>162</v>
      </c>
      <c r="B48" s="112">
        <v>99</v>
      </c>
      <c r="C48" s="202">
        <v>12</v>
      </c>
      <c r="D48" s="7">
        <f t="shared" si="7"/>
        <v>1.1879999999999999</v>
      </c>
      <c r="E48" s="7"/>
      <c r="F48" s="22">
        <v>41</v>
      </c>
      <c r="G48" s="22">
        <f t="shared" ref="G48:G52" si="9">C48*F48/1000</f>
        <v>0.49199999999999999</v>
      </c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</row>
    <row r="49" spans="1:19" ht="15" customHeight="1" x14ac:dyDescent="0.2">
      <c r="A49" s="149" t="s">
        <v>19</v>
      </c>
      <c r="B49" s="112">
        <v>99</v>
      </c>
      <c r="C49" s="202">
        <v>3</v>
      </c>
      <c r="D49" s="7">
        <f t="shared" si="7"/>
        <v>0.29699999999999999</v>
      </c>
      <c r="E49" s="7"/>
      <c r="F49" s="22">
        <v>14</v>
      </c>
      <c r="G49" s="22">
        <f t="shared" si="9"/>
        <v>4.2000000000000003E-2</v>
      </c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</row>
    <row r="50" spans="1:19" ht="15" customHeight="1" x14ac:dyDescent="0.2">
      <c r="A50" s="149" t="s">
        <v>38</v>
      </c>
      <c r="B50" s="112">
        <v>99</v>
      </c>
      <c r="C50" s="202">
        <v>1E-3</v>
      </c>
      <c r="D50" s="7">
        <f t="shared" si="7"/>
        <v>9.9000000000000008E-5</v>
      </c>
      <c r="E50" s="7"/>
      <c r="F50" s="22"/>
      <c r="G50" s="22">
        <f t="shared" si="9"/>
        <v>0</v>
      </c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</row>
    <row r="51" spans="1:19" ht="15" customHeight="1" x14ac:dyDescent="0.2">
      <c r="A51" s="149" t="s">
        <v>59</v>
      </c>
      <c r="B51" s="112">
        <v>99</v>
      </c>
      <c r="C51" s="202">
        <v>16</v>
      </c>
      <c r="D51" s="7"/>
      <c r="E51" s="7"/>
      <c r="F51" s="22">
        <v>60.97</v>
      </c>
      <c r="G51" s="22">
        <f t="shared" si="9"/>
        <v>0.97551999999999994</v>
      </c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</row>
    <row r="52" spans="1:19" ht="15" customHeight="1" x14ac:dyDescent="0.2">
      <c r="A52" s="87" t="s">
        <v>41</v>
      </c>
      <c r="B52" s="112">
        <v>99</v>
      </c>
      <c r="C52" s="200">
        <v>8</v>
      </c>
      <c r="D52" s="6">
        <f t="shared" si="7"/>
        <v>0.79200000000000004</v>
      </c>
      <c r="E52" s="6"/>
      <c r="F52" s="22">
        <v>450</v>
      </c>
      <c r="G52" s="22">
        <f t="shared" si="9"/>
        <v>3.6</v>
      </c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</row>
    <row r="53" spans="1:19" ht="15" customHeight="1" x14ac:dyDescent="0.2">
      <c r="A53" s="198" t="s">
        <v>283</v>
      </c>
      <c r="B53" s="112">
        <v>99</v>
      </c>
      <c r="C53" s="199"/>
      <c r="D53" s="35"/>
      <c r="E53" s="35">
        <v>200</v>
      </c>
      <c r="F53" s="35"/>
      <c r="G53" s="83">
        <f>SUM(G54:G56)</f>
        <v>8.2780000000000005</v>
      </c>
      <c r="H53" s="35">
        <v>23.85</v>
      </c>
      <c r="I53" s="35">
        <v>31.45</v>
      </c>
      <c r="J53" s="35">
        <v>26.28</v>
      </c>
      <c r="K53" s="35">
        <v>122.26</v>
      </c>
      <c r="L53" s="35">
        <v>0.19</v>
      </c>
      <c r="M53" s="35"/>
      <c r="N53" s="35">
        <v>5</v>
      </c>
      <c r="O53" s="35">
        <v>2.9</v>
      </c>
      <c r="P53" s="35">
        <v>4.0999999999999996</v>
      </c>
      <c r="Q53" s="35">
        <v>131</v>
      </c>
      <c r="R53" s="35">
        <v>45</v>
      </c>
      <c r="S53" s="35">
        <v>2.58</v>
      </c>
    </row>
    <row r="54" spans="1:19" s="36" customFormat="1" ht="15" customHeight="1" x14ac:dyDescent="0.2">
      <c r="A54" s="149" t="s">
        <v>96</v>
      </c>
      <c r="B54" s="112">
        <v>99</v>
      </c>
      <c r="C54" s="202">
        <v>75</v>
      </c>
      <c r="D54" s="7">
        <f t="shared" si="7"/>
        <v>7.4249999999999998</v>
      </c>
      <c r="E54" s="7"/>
      <c r="F54" s="22">
        <v>32</v>
      </c>
      <c r="G54" s="22">
        <f>C54*F54/1000</f>
        <v>2.4</v>
      </c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</row>
    <row r="55" spans="1:19" ht="15" customHeight="1" x14ac:dyDescent="0.2">
      <c r="A55" s="149" t="s">
        <v>41</v>
      </c>
      <c r="B55" s="112">
        <v>99</v>
      </c>
      <c r="C55" s="202">
        <v>13</v>
      </c>
      <c r="D55" s="7">
        <f t="shared" si="7"/>
        <v>1.2869999999999999</v>
      </c>
      <c r="E55" s="7"/>
      <c r="F55" s="22">
        <v>450</v>
      </c>
      <c r="G55" s="22">
        <f t="shared" ref="G55:G56" si="10">C55*F55/1000</f>
        <v>5.85</v>
      </c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</row>
    <row r="56" spans="1:19" ht="15" customHeight="1" x14ac:dyDescent="0.2">
      <c r="A56" s="87" t="s">
        <v>19</v>
      </c>
      <c r="B56" s="112">
        <v>99</v>
      </c>
      <c r="C56" s="200">
        <v>2</v>
      </c>
      <c r="D56" s="6">
        <f t="shared" si="7"/>
        <v>0.19800000000000001</v>
      </c>
      <c r="E56" s="6"/>
      <c r="F56" s="8">
        <v>14</v>
      </c>
      <c r="G56" s="22">
        <f t="shared" si="10"/>
        <v>2.8000000000000001E-2</v>
      </c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</row>
    <row r="57" spans="1:19" ht="27.75" customHeight="1" x14ac:dyDescent="0.2">
      <c r="A57" s="92" t="s">
        <v>73</v>
      </c>
      <c r="B57" s="112">
        <v>99</v>
      </c>
      <c r="C57" s="204"/>
      <c r="D57" s="102">
        <f t="shared" si="7"/>
        <v>0</v>
      </c>
      <c r="E57" s="103">
        <v>200</v>
      </c>
      <c r="F57" s="103"/>
      <c r="G57" s="104">
        <f>SUM(G58:G59)</f>
        <v>2.8</v>
      </c>
      <c r="H57" s="104">
        <v>1.1599999999999999</v>
      </c>
      <c r="I57" s="104">
        <v>0.3</v>
      </c>
      <c r="J57" s="104">
        <v>47.26</v>
      </c>
      <c r="K57" s="104">
        <v>128.18</v>
      </c>
      <c r="L57" s="104">
        <v>0.02</v>
      </c>
      <c r="M57" s="104">
        <v>0.8</v>
      </c>
      <c r="N57" s="104"/>
      <c r="O57" s="104">
        <v>0.2</v>
      </c>
      <c r="P57" s="104">
        <v>5.84</v>
      </c>
      <c r="Q57" s="104">
        <v>46</v>
      </c>
      <c r="R57" s="104">
        <v>33</v>
      </c>
      <c r="S57" s="104">
        <v>0.96</v>
      </c>
    </row>
    <row r="58" spans="1:19" s="36" customFormat="1" ht="15" customHeight="1" x14ac:dyDescent="0.2">
      <c r="A58" s="149" t="s">
        <v>77</v>
      </c>
      <c r="B58" s="112">
        <v>99</v>
      </c>
      <c r="C58" s="202">
        <v>20</v>
      </c>
      <c r="D58" s="22">
        <f t="shared" si="7"/>
        <v>1.98</v>
      </c>
      <c r="E58" s="7"/>
      <c r="F58" s="22">
        <v>90</v>
      </c>
      <c r="G58" s="22">
        <f>C58*F58/1000</f>
        <v>1.8</v>
      </c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</row>
    <row r="59" spans="1:19" ht="15" customHeight="1" x14ac:dyDescent="0.2">
      <c r="A59" s="87" t="s">
        <v>22</v>
      </c>
      <c r="B59" s="112">
        <v>99</v>
      </c>
      <c r="C59" s="200">
        <v>20</v>
      </c>
      <c r="D59" s="8">
        <f t="shared" si="7"/>
        <v>1.98</v>
      </c>
      <c r="E59" s="6"/>
      <c r="F59" s="22">
        <v>50</v>
      </c>
      <c r="G59" s="22">
        <f t="shared" ref="G59" si="11">C59*F59/1000</f>
        <v>1</v>
      </c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</row>
    <row r="60" spans="1:19" s="36" customFormat="1" x14ac:dyDescent="0.2">
      <c r="A60" s="198" t="s">
        <v>44</v>
      </c>
      <c r="B60" s="112">
        <v>99</v>
      </c>
      <c r="C60" s="199"/>
      <c r="D60" s="35"/>
      <c r="E60" s="35">
        <v>90</v>
      </c>
      <c r="F60" s="35"/>
      <c r="G60" s="104">
        <f>SUM(G61)</f>
        <v>3.69</v>
      </c>
      <c r="H60" s="35">
        <v>8.4600000000000009</v>
      </c>
      <c r="I60" s="35">
        <v>2.5099999999999998</v>
      </c>
      <c r="J60" s="35">
        <v>44.33</v>
      </c>
      <c r="K60" s="35">
        <v>186</v>
      </c>
      <c r="L60" s="35">
        <v>7.0000000000000007E-2</v>
      </c>
      <c r="M60" s="35"/>
      <c r="N60" s="35"/>
      <c r="O60" s="35">
        <v>0.54</v>
      </c>
      <c r="P60" s="35">
        <v>13.8</v>
      </c>
      <c r="Q60" s="35">
        <v>63.6</v>
      </c>
      <c r="R60" s="35">
        <v>15</v>
      </c>
      <c r="S60" s="35">
        <v>1.86</v>
      </c>
    </row>
    <row r="61" spans="1:19" x14ac:dyDescent="0.2">
      <c r="A61" s="149" t="s">
        <v>43</v>
      </c>
      <c r="B61" s="112">
        <v>99</v>
      </c>
      <c r="C61" s="202">
        <v>90</v>
      </c>
      <c r="D61" s="7">
        <f t="shared" si="7"/>
        <v>8.91</v>
      </c>
      <c r="E61" s="7"/>
      <c r="F61" s="22">
        <v>41</v>
      </c>
      <c r="G61" s="22">
        <f>C61*F61/1000</f>
        <v>3.69</v>
      </c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</row>
    <row r="62" spans="1:19" s="36" customFormat="1" ht="15" customHeight="1" x14ac:dyDescent="0.2">
      <c r="A62" s="203" t="s">
        <v>101</v>
      </c>
      <c r="B62" s="112">
        <v>99</v>
      </c>
      <c r="C62" s="215"/>
      <c r="D62" s="40"/>
      <c r="E62" s="40">
        <v>250</v>
      </c>
      <c r="F62" s="40"/>
      <c r="G62" s="104">
        <f>SUM(G63)</f>
        <v>16.975000000000001</v>
      </c>
      <c r="H62" s="40">
        <v>0.72</v>
      </c>
      <c r="I62" s="40">
        <v>0</v>
      </c>
      <c r="J62" s="40">
        <v>20.34</v>
      </c>
      <c r="K62" s="40">
        <v>111</v>
      </c>
      <c r="L62" s="35">
        <v>0.02</v>
      </c>
      <c r="M62" s="35">
        <v>7.5</v>
      </c>
      <c r="N62" s="35"/>
      <c r="O62" s="35">
        <v>0.15</v>
      </c>
      <c r="P62" s="35">
        <v>12</v>
      </c>
      <c r="Q62" s="35">
        <v>8.25</v>
      </c>
      <c r="R62" s="35">
        <v>6.75</v>
      </c>
      <c r="S62" s="35">
        <v>1.65</v>
      </c>
    </row>
    <row r="63" spans="1:19" ht="15" customHeight="1" x14ac:dyDescent="0.2">
      <c r="A63" s="149" t="s">
        <v>101</v>
      </c>
      <c r="B63" s="112">
        <v>99</v>
      </c>
      <c r="C63" s="202">
        <v>250</v>
      </c>
      <c r="D63" s="7">
        <f t="shared" si="7"/>
        <v>24.75</v>
      </c>
      <c r="E63" s="7"/>
      <c r="F63" s="22">
        <v>67.900000000000006</v>
      </c>
      <c r="G63" s="22">
        <f>C63*F63/1000</f>
        <v>16.975000000000001</v>
      </c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</row>
    <row r="64" spans="1:19" s="41" customFormat="1" ht="15" customHeight="1" x14ac:dyDescent="0.2">
      <c r="A64" s="265"/>
      <c r="B64" s="266"/>
      <c r="C64" s="267"/>
      <c r="D64" s="267"/>
      <c r="E64" s="267"/>
      <c r="F64" s="267"/>
      <c r="G64" s="268"/>
      <c r="H64" s="15">
        <f>SUM(H28:H63)</f>
        <v>54.3</v>
      </c>
      <c r="I64" s="15">
        <f>SUM(I28:I63)</f>
        <v>61.23</v>
      </c>
      <c r="J64" s="15">
        <f>SUM(J28:J63)</f>
        <v>179.60999999999999</v>
      </c>
      <c r="K64" s="15">
        <f>SUM(K28:K63)</f>
        <v>922.14</v>
      </c>
      <c r="L64" s="15">
        <f t="shared" ref="L64:S64" si="12">SUM(L28:L63)</f>
        <v>0.49000000000000005</v>
      </c>
      <c r="M64" s="15">
        <f t="shared" si="12"/>
        <v>28.61</v>
      </c>
      <c r="N64" s="15">
        <f t="shared" si="12"/>
        <v>25</v>
      </c>
      <c r="O64" s="15">
        <f t="shared" si="12"/>
        <v>10.360000000000001</v>
      </c>
      <c r="P64" s="15">
        <f t="shared" si="12"/>
        <v>113.00999999999999</v>
      </c>
      <c r="Q64" s="15">
        <f t="shared" si="12"/>
        <v>565.46</v>
      </c>
      <c r="R64" s="15">
        <f t="shared" si="12"/>
        <v>181.99</v>
      </c>
      <c r="S64" s="15">
        <f t="shared" si="12"/>
        <v>13.12</v>
      </c>
    </row>
    <row r="65" spans="1:19" ht="15" customHeight="1" x14ac:dyDescent="0.2">
      <c r="F65" s="44" t="s">
        <v>47</v>
      </c>
      <c r="G65" s="50">
        <f>SUM(E67*E68)</f>
        <v>11208.48597</v>
      </c>
      <c r="H65" s="50">
        <f>H26+H64</f>
        <v>78.099999999999994</v>
      </c>
      <c r="I65" s="50">
        <f>I26+I64</f>
        <v>73.33</v>
      </c>
      <c r="J65" s="50">
        <f>J26+J64</f>
        <v>260.11</v>
      </c>
      <c r="K65" s="50">
        <f>K26+K64</f>
        <v>1608.3600000000001</v>
      </c>
      <c r="L65" s="50">
        <f t="shared" ref="L65:S65" si="13">L26+L64</f>
        <v>0.68</v>
      </c>
      <c r="M65" s="50">
        <f t="shared" si="13"/>
        <v>30.15</v>
      </c>
      <c r="N65" s="50">
        <f t="shared" si="13"/>
        <v>126</v>
      </c>
      <c r="O65" s="50">
        <f t="shared" si="13"/>
        <v>14.15</v>
      </c>
      <c r="P65" s="50">
        <f t="shared" si="13"/>
        <v>540.11</v>
      </c>
      <c r="Q65" s="50">
        <f t="shared" si="13"/>
        <v>917.46</v>
      </c>
      <c r="R65" s="50">
        <f t="shared" si="13"/>
        <v>237.89000000000001</v>
      </c>
      <c r="S65" s="50">
        <f t="shared" si="13"/>
        <v>15.629999999999999</v>
      </c>
    </row>
    <row r="66" spans="1:19" ht="15" customHeight="1" x14ac:dyDescent="0.2"/>
    <row r="67" spans="1:19" ht="15" customHeight="1" x14ac:dyDescent="0.2">
      <c r="A67" s="2" t="s">
        <v>48</v>
      </c>
      <c r="E67" s="177">
        <v>99</v>
      </c>
      <c r="F67" s="2" t="s">
        <v>49</v>
      </c>
    </row>
    <row r="68" spans="1:19" ht="15" customHeight="1" x14ac:dyDescent="0.2">
      <c r="A68" s="2" t="s">
        <v>50</v>
      </c>
      <c r="E68" s="176">
        <f>SUM(G9+G11+G20+G24+G28+G34+G46+G53+G57+G60+G62)</f>
        <v>113.21702999999999</v>
      </c>
      <c r="F68" s="2" t="s">
        <v>51</v>
      </c>
    </row>
    <row r="69" spans="1:19" ht="15" customHeight="1" x14ac:dyDescent="0.2"/>
    <row r="70" spans="1:19" ht="15" customHeight="1" x14ac:dyDescent="0.2">
      <c r="A70" s="2" t="s">
        <v>271</v>
      </c>
      <c r="B70" s="3" t="s">
        <v>272</v>
      </c>
      <c r="E70" s="2" t="s">
        <v>52</v>
      </c>
      <c r="H70" s="3"/>
      <c r="I70" s="2" t="s">
        <v>53</v>
      </c>
    </row>
    <row r="71" spans="1:19" ht="15" customHeight="1" x14ac:dyDescent="0.2"/>
  </sheetData>
  <mergeCells count="8">
    <mergeCell ref="H5:K5"/>
    <mergeCell ref="A26:G26"/>
    <mergeCell ref="A64:G64"/>
    <mergeCell ref="A1:B1"/>
    <mergeCell ref="A2:B2"/>
    <mergeCell ref="A3:B3"/>
    <mergeCell ref="A4:B4"/>
    <mergeCell ref="C4:G5"/>
  </mergeCells>
  <pageMargins left="0.59055118110236227" right="0.39370078740157483" top="0.39370078740157483" bottom="0.39370078740157483" header="0.31496062992125984" footer="0.31496062992125984"/>
  <pageSetup paperSize="9" scale="46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7"/>
  <sheetViews>
    <sheetView view="pageBreakPreview" topLeftCell="A34" zoomScale="87" zoomScaleNormal="110" zoomScaleSheetLayoutView="87" workbookViewId="0">
      <selection activeCell="C45" sqref="C45"/>
    </sheetView>
  </sheetViews>
  <sheetFormatPr defaultColWidth="8.85546875" defaultRowHeight="12.75" x14ac:dyDescent="0.2"/>
  <cols>
    <col min="1" max="1" width="19.140625" style="2" bestFit="1" customWidth="1"/>
    <col min="2" max="6" width="9.7109375" style="2" customWidth="1"/>
    <col min="7" max="7" width="14.28515625" style="2" customWidth="1"/>
    <col min="8" max="11" width="9.7109375" style="2" customWidth="1"/>
    <col min="12" max="15" width="8.85546875" style="2"/>
    <col min="16" max="16" width="8.42578125" style="2" customWidth="1"/>
    <col min="17" max="17" width="10" style="2" customWidth="1"/>
    <col min="18" max="16384" width="8.85546875" style="2"/>
  </cols>
  <sheetData>
    <row r="1" spans="1:19" ht="15" customHeight="1" x14ac:dyDescent="0.2">
      <c r="A1" s="273" t="s">
        <v>147</v>
      </c>
      <c r="B1" s="273"/>
    </row>
    <row r="2" spans="1:19" x14ac:dyDescent="0.2">
      <c r="A2" s="271" t="s">
        <v>14</v>
      </c>
      <c r="B2" s="271"/>
    </row>
    <row r="3" spans="1:19" ht="15" customHeight="1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19.5" x14ac:dyDescent="0.25">
      <c r="C5" s="272"/>
      <c r="D5" s="272"/>
      <c r="E5" s="272"/>
      <c r="F5" s="272"/>
      <c r="G5" s="272"/>
      <c r="H5" s="269" t="s">
        <v>80</v>
      </c>
      <c r="I5" s="269"/>
      <c r="J5" s="269"/>
      <c r="K5" s="269"/>
    </row>
    <row r="6" spans="1:19" ht="15" customHeight="1" x14ac:dyDescent="0.2">
      <c r="E6" s="2" t="s">
        <v>181</v>
      </c>
    </row>
    <row r="7" spans="1:19" s="1" customFormat="1" ht="43.9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ht="25.5" customHeight="1" x14ac:dyDescent="0.2">
      <c r="A8" s="134" t="s">
        <v>11</v>
      </c>
      <c r="B8" s="135">
        <v>138</v>
      </c>
      <c r="C8" s="136"/>
      <c r="D8" s="136"/>
      <c r="E8" s="136"/>
      <c r="F8" s="136"/>
      <c r="G8" s="136"/>
      <c r="H8" s="136"/>
      <c r="I8" s="136"/>
      <c r="J8" s="136"/>
      <c r="K8" s="137"/>
      <c r="L8" s="137"/>
      <c r="M8" s="137"/>
      <c r="N8" s="137"/>
      <c r="O8" s="137"/>
      <c r="P8" s="137"/>
      <c r="Q8" s="137"/>
      <c r="R8" s="137"/>
      <c r="S8" s="137"/>
    </row>
    <row r="9" spans="1:19" s="105" customFormat="1" ht="33" customHeight="1" x14ac:dyDescent="0.25">
      <c r="A9" s="119" t="s">
        <v>192</v>
      </c>
      <c r="B9" s="112">
        <v>138</v>
      </c>
      <c r="C9" s="115"/>
      <c r="D9" s="116"/>
      <c r="E9" s="116" t="s">
        <v>163</v>
      </c>
      <c r="F9" s="116"/>
      <c r="G9" s="114">
        <f>SUM(G10:G14)</f>
        <v>12.165000000000001</v>
      </c>
      <c r="H9" s="114">
        <v>7.32</v>
      </c>
      <c r="I9" s="114">
        <v>5.92</v>
      </c>
      <c r="J9" s="114">
        <v>37.5</v>
      </c>
      <c r="K9" s="114">
        <v>251</v>
      </c>
      <c r="L9" s="114">
        <v>0.04</v>
      </c>
      <c r="M9" s="114">
        <v>0.36</v>
      </c>
      <c r="N9" s="114">
        <v>32.700000000000003</v>
      </c>
      <c r="O9" s="114">
        <v>0.1</v>
      </c>
      <c r="P9" s="114">
        <v>132.63999999999999</v>
      </c>
      <c r="Q9" s="114">
        <v>109.74</v>
      </c>
      <c r="R9" s="114">
        <v>17.059999999999999</v>
      </c>
      <c r="S9" s="114">
        <v>0.26</v>
      </c>
    </row>
    <row r="10" spans="1:19" ht="15" customHeight="1" x14ac:dyDescent="0.2">
      <c r="A10" s="61" t="s">
        <v>58</v>
      </c>
      <c r="B10" s="112">
        <v>138</v>
      </c>
      <c r="C10" s="196">
        <v>31</v>
      </c>
      <c r="D10" s="71">
        <f>B10*C10/1000</f>
        <v>4.2779999999999996</v>
      </c>
      <c r="E10" s="74"/>
      <c r="F10" s="22">
        <v>40</v>
      </c>
      <c r="G10" s="22">
        <f>C10*F10/1000</f>
        <v>1.24</v>
      </c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</row>
    <row r="11" spans="1:19" s="36" customFormat="1" ht="15" customHeight="1" x14ac:dyDescent="0.2">
      <c r="A11" s="61" t="s">
        <v>59</v>
      </c>
      <c r="B11" s="112">
        <v>138</v>
      </c>
      <c r="C11" s="196">
        <v>100</v>
      </c>
      <c r="D11" s="71">
        <f t="shared" ref="D11:D62" si="0">B11*C11/1000</f>
        <v>13.8</v>
      </c>
      <c r="E11" s="74"/>
      <c r="F11" s="22">
        <v>60.97</v>
      </c>
      <c r="G11" s="22">
        <f t="shared" ref="G11:G14" si="1">C11*F11/1000</f>
        <v>6.0970000000000004</v>
      </c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</row>
    <row r="12" spans="1:19" ht="15" customHeight="1" x14ac:dyDescent="0.2">
      <c r="A12" s="61" t="s">
        <v>41</v>
      </c>
      <c r="B12" s="112">
        <v>138</v>
      </c>
      <c r="C12" s="196">
        <v>10</v>
      </c>
      <c r="D12" s="71">
        <f t="shared" si="0"/>
        <v>1.38</v>
      </c>
      <c r="E12" s="74"/>
      <c r="F12" s="22">
        <v>450</v>
      </c>
      <c r="G12" s="22">
        <f t="shared" si="1"/>
        <v>4.5</v>
      </c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</row>
    <row r="13" spans="1:19" ht="15" customHeight="1" x14ac:dyDescent="0.2">
      <c r="A13" s="61" t="s">
        <v>22</v>
      </c>
      <c r="B13" s="112">
        <v>138</v>
      </c>
      <c r="C13" s="196">
        <v>6</v>
      </c>
      <c r="D13" s="71">
        <f t="shared" si="0"/>
        <v>0.82799999999999996</v>
      </c>
      <c r="E13" s="74"/>
      <c r="F13" s="22">
        <v>50</v>
      </c>
      <c r="G13" s="22">
        <f t="shared" si="1"/>
        <v>0.3</v>
      </c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</row>
    <row r="14" spans="1:19" s="36" customFormat="1" ht="15" customHeight="1" x14ac:dyDescent="0.2">
      <c r="A14" s="63" t="s">
        <v>19</v>
      </c>
      <c r="B14" s="112">
        <v>138</v>
      </c>
      <c r="C14" s="197">
        <v>2</v>
      </c>
      <c r="D14" s="72">
        <f t="shared" si="0"/>
        <v>0.27600000000000002</v>
      </c>
      <c r="E14" s="79"/>
      <c r="F14" s="22">
        <v>14</v>
      </c>
      <c r="G14" s="22">
        <f t="shared" si="1"/>
        <v>2.8000000000000001E-2</v>
      </c>
      <c r="H14" s="72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</row>
    <row r="15" spans="1:19" s="105" customFormat="1" ht="15" customHeight="1" x14ac:dyDescent="0.25">
      <c r="A15" s="119" t="s">
        <v>61</v>
      </c>
      <c r="B15" s="112">
        <v>138</v>
      </c>
      <c r="C15" s="205"/>
      <c r="D15" s="114"/>
      <c r="E15" s="116">
        <v>200</v>
      </c>
      <c r="F15" s="116"/>
      <c r="G15" s="114">
        <f>SUM(G16)</f>
        <v>2.72</v>
      </c>
      <c r="H15" s="114">
        <v>0.66</v>
      </c>
      <c r="I15" s="114">
        <v>0.26</v>
      </c>
      <c r="J15" s="114">
        <v>69.14</v>
      </c>
      <c r="K15" s="114">
        <v>200</v>
      </c>
      <c r="L15" s="104"/>
      <c r="M15" s="104">
        <v>80</v>
      </c>
      <c r="O15" s="104">
        <v>0.18</v>
      </c>
      <c r="P15" s="104">
        <v>8.1999999999999993</v>
      </c>
      <c r="Q15" s="104">
        <v>6.42</v>
      </c>
      <c r="R15" s="104">
        <v>0.96</v>
      </c>
      <c r="S15" s="104">
        <v>0.28000000000000003</v>
      </c>
    </row>
    <row r="16" spans="1:19" ht="15" customHeight="1" x14ac:dyDescent="0.2">
      <c r="A16" s="63" t="s">
        <v>62</v>
      </c>
      <c r="B16" s="112">
        <v>138</v>
      </c>
      <c r="C16" s="197">
        <v>32</v>
      </c>
      <c r="D16" s="72">
        <f t="shared" si="0"/>
        <v>4.4160000000000004</v>
      </c>
      <c r="E16" s="75"/>
      <c r="F16" s="22">
        <v>85</v>
      </c>
      <c r="G16" s="22">
        <f>C16*F16/1000</f>
        <v>2.72</v>
      </c>
      <c r="H16" s="72"/>
      <c r="I16" s="72"/>
      <c r="J16" s="72"/>
      <c r="K16" s="72"/>
      <c r="L16" s="72"/>
      <c r="M16" s="72"/>
      <c r="N16" s="72"/>
      <c r="O16" s="72"/>
      <c r="P16" s="72"/>
      <c r="Q16" s="72"/>
      <c r="R16" s="72"/>
      <c r="S16" s="72"/>
    </row>
    <row r="17" spans="1:19" s="105" customFormat="1" ht="15" customHeight="1" x14ac:dyDescent="0.25">
      <c r="A17" s="119" t="s">
        <v>143</v>
      </c>
      <c r="B17" s="112">
        <v>138</v>
      </c>
      <c r="C17" s="113"/>
      <c r="D17" s="114"/>
      <c r="E17" s="116">
        <v>100</v>
      </c>
      <c r="F17" s="116"/>
      <c r="G17" s="114">
        <f>SUM(G18)</f>
        <v>4.0999999999999996</v>
      </c>
      <c r="H17" s="103">
        <v>12.18</v>
      </c>
      <c r="I17" s="103">
        <v>3.17</v>
      </c>
      <c r="J17" s="103">
        <v>28.5</v>
      </c>
      <c r="K17" s="104">
        <v>233.8</v>
      </c>
      <c r="L17" s="104">
        <v>0.05</v>
      </c>
      <c r="M17" s="104"/>
      <c r="N17" s="104"/>
      <c r="O17" s="104">
        <v>0.65</v>
      </c>
      <c r="P17" s="104">
        <v>11.5</v>
      </c>
      <c r="Q17" s="104">
        <v>43.5</v>
      </c>
      <c r="R17" s="104">
        <v>16.5</v>
      </c>
      <c r="S17" s="104">
        <v>0.55000000000000004</v>
      </c>
    </row>
    <row r="18" spans="1:19" ht="15" customHeight="1" x14ac:dyDescent="0.2">
      <c r="A18" s="63" t="s">
        <v>143</v>
      </c>
      <c r="B18" s="112">
        <v>138</v>
      </c>
      <c r="C18" s="77">
        <v>100</v>
      </c>
      <c r="D18" s="72">
        <f t="shared" si="0"/>
        <v>13.8</v>
      </c>
      <c r="E18" s="75"/>
      <c r="F18" s="8">
        <v>41</v>
      </c>
      <c r="G18" s="22">
        <f>C18*F18/1000</f>
        <v>4.0999999999999996</v>
      </c>
      <c r="H18" s="72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</row>
    <row r="19" spans="1:19" s="36" customFormat="1" ht="28.5" customHeight="1" x14ac:dyDescent="0.2">
      <c r="A19" s="25"/>
      <c r="B19" s="65"/>
      <c r="C19" s="26"/>
      <c r="D19" s="66"/>
      <c r="E19" s="27"/>
      <c r="F19" s="27"/>
      <c r="G19" s="27"/>
      <c r="H19" s="15">
        <f t="shared" ref="H19:S19" si="2">SUM(H9:H18)</f>
        <v>20.16</v>
      </c>
      <c r="I19" s="15">
        <f t="shared" si="2"/>
        <v>9.35</v>
      </c>
      <c r="J19" s="15">
        <f t="shared" si="2"/>
        <v>135.13999999999999</v>
      </c>
      <c r="K19" s="15">
        <f t="shared" si="2"/>
        <v>684.8</v>
      </c>
      <c r="L19" s="15">
        <f t="shared" si="2"/>
        <v>0.09</v>
      </c>
      <c r="M19" s="15">
        <f t="shared" si="2"/>
        <v>80.36</v>
      </c>
      <c r="N19" s="15">
        <f t="shared" si="2"/>
        <v>32.700000000000003</v>
      </c>
      <c r="O19" s="15">
        <f t="shared" si="2"/>
        <v>0.93</v>
      </c>
      <c r="P19" s="15">
        <f t="shared" si="2"/>
        <v>152.33999999999997</v>
      </c>
      <c r="Q19" s="15">
        <f t="shared" si="2"/>
        <v>159.66</v>
      </c>
      <c r="R19" s="15">
        <f t="shared" si="2"/>
        <v>34.519999999999996</v>
      </c>
      <c r="S19" s="15">
        <f t="shared" si="2"/>
        <v>1.0900000000000001</v>
      </c>
    </row>
    <row r="20" spans="1:19" ht="37.5" customHeight="1" x14ac:dyDescent="0.2">
      <c r="A20" s="134" t="s">
        <v>12</v>
      </c>
      <c r="B20" s="140">
        <v>138</v>
      </c>
      <c r="C20" s="156"/>
      <c r="D20" s="157"/>
      <c r="E20" s="136"/>
      <c r="F20" s="136"/>
      <c r="G20" s="136"/>
      <c r="H20" s="158"/>
      <c r="I20" s="158"/>
      <c r="J20" s="158"/>
      <c r="K20" s="159"/>
      <c r="L20" s="159"/>
      <c r="M20" s="159"/>
      <c r="N20" s="159"/>
      <c r="O20" s="159"/>
      <c r="P20" s="159"/>
      <c r="Q20" s="159"/>
      <c r="R20" s="159"/>
      <c r="S20" s="159"/>
    </row>
    <row r="21" spans="1:19" s="105" customFormat="1" ht="33" customHeight="1" x14ac:dyDescent="0.25">
      <c r="A21" s="92" t="s">
        <v>157</v>
      </c>
      <c r="B21" s="112">
        <v>138</v>
      </c>
      <c r="C21" s="201"/>
      <c r="D21" s="103"/>
      <c r="E21" s="103">
        <v>75</v>
      </c>
      <c r="F21" s="103"/>
      <c r="G21" s="104">
        <f>SUM(G22:G26)</f>
        <v>2.2462</v>
      </c>
      <c r="H21" s="103">
        <v>2.17</v>
      </c>
      <c r="I21" s="103">
        <v>3.5</v>
      </c>
      <c r="J21" s="103">
        <v>9.2799999999999994</v>
      </c>
      <c r="K21" s="103">
        <v>51.03</v>
      </c>
      <c r="L21" s="103">
        <v>0.02</v>
      </c>
      <c r="M21" s="103">
        <v>24.43</v>
      </c>
      <c r="N21" s="103"/>
      <c r="O21" s="103">
        <v>2.31</v>
      </c>
      <c r="P21" s="103">
        <v>43</v>
      </c>
      <c r="Q21" s="103">
        <v>28.32</v>
      </c>
      <c r="R21" s="103">
        <v>16</v>
      </c>
      <c r="S21" s="103">
        <v>0.52</v>
      </c>
    </row>
    <row r="22" spans="1:19" ht="15" customHeight="1" x14ac:dyDescent="0.2">
      <c r="A22" s="149" t="s">
        <v>26</v>
      </c>
      <c r="B22" s="112">
        <v>138</v>
      </c>
      <c r="C22" s="202">
        <v>74</v>
      </c>
      <c r="D22" s="7">
        <f>B22*C22/1000</f>
        <v>10.212</v>
      </c>
      <c r="E22" s="7"/>
      <c r="F22" s="22">
        <v>18.3</v>
      </c>
      <c r="G22" s="22">
        <f>C22*F22/1000</f>
        <v>1.3542000000000001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</row>
    <row r="23" spans="1:19" ht="15" customHeight="1" x14ac:dyDescent="0.2">
      <c r="A23" s="149" t="s">
        <v>28</v>
      </c>
      <c r="B23" s="112">
        <v>138</v>
      </c>
      <c r="C23" s="202">
        <v>10</v>
      </c>
      <c r="D23" s="7">
        <f t="shared" ref="D23:D27" si="3">B23*C23/1000</f>
        <v>1.38</v>
      </c>
      <c r="E23" s="7"/>
      <c r="F23" s="22">
        <v>22.4</v>
      </c>
      <c r="G23" s="22">
        <f t="shared" ref="G23:G27" si="4">C23*F23/1000</f>
        <v>0.224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</row>
    <row r="24" spans="1:19" s="36" customFormat="1" ht="15" customHeight="1" x14ac:dyDescent="0.2">
      <c r="A24" s="149" t="s">
        <v>114</v>
      </c>
      <c r="B24" s="112">
        <v>138</v>
      </c>
      <c r="C24" s="202">
        <v>0.03</v>
      </c>
      <c r="D24" s="7">
        <f t="shared" si="3"/>
        <v>4.1399999999999996E-3</v>
      </c>
      <c r="E24" s="7"/>
      <c r="F24" s="22"/>
      <c r="G24" s="22">
        <f t="shared" si="4"/>
        <v>0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</row>
    <row r="25" spans="1:19" ht="15" customHeight="1" x14ac:dyDescent="0.2">
      <c r="A25" s="149" t="s">
        <v>22</v>
      </c>
      <c r="B25" s="112">
        <v>138</v>
      </c>
      <c r="C25" s="202">
        <v>4</v>
      </c>
      <c r="D25" s="7">
        <f t="shared" si="3"/>
        <v>0.55200000000000005</v>
      </c>
      <c r="E25" s="7"/>
      <c r="F25" s="22">
        <v>50</v>
      </c>
      <c r="G25" s="22">
        <f t="shared" si="4"/>
        <v>0.2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</row>
    <row r="26" spans="1:19" ht="30" customHeight="1" x14ac:dyDescent="0.2">
      <c r="A26" s="87" t="s">
        <v>25</v>
      </c>
      <c r="B26" s="112">
        <v>138</v>
      </c>
      <c r="C26" s="200">
        <v>4</v>
      </c>
      <c r="D26" s="6">
        <f t="shared" si="3"/>
        <v>0.55200000000000005</v>
      </c>
      <c r="E26" s="6"/>
      <c r="F26" s="8">
        <v>117</v>
      </c>
      <c r="G26" s="22">
        <f t="shared" si="4"/>
        <v>0.46800000000000003</v>
      </c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</row>
    <row r="27" spans="1:19" ht="15" customHeight="1" x14ac:dyDescent="0.2">
      <c r="A27" s="63" t="s">
        <v>19</v>
      </c>
      <c r="B27" s="112">
        <v>138</v>
      </c>
      <c r="C27" s="77">
        <v>1.5</v>
      </c>
      <c r="D27" s="72">
        <f t="shared" si="3"/>
        <v>0.20699999999999999</v>
      </c>
      <c r="E27" s="75"/>
      <c r="F27" s="71">
        <v>14</v>
      </c>
      <c r="G27" s="22">
        <f t="shared" si="4"/>
        <v>2.1000000000000001E-2</v>
      </c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</row>
    <row r="28" spans="1:19" ht="39.75" customHeight="1" x14ac:dyDescent="0.2">
      <c r="A28" s="119" t="s">
        <v>267</v>
      </c>
      <c r="B28" s="112">
        <v>138</v>
      </c>
      <c r="C28" s="113"/>
      <c r="D28" s="114"/>
      <c r="E28" s="116" t="s">
        <v>63</v>
      </c>
      <c r="F28" s="116"/>
      <c r="G28" s="114">
        <f>SUM(G29:G35)</f>
        <v>3.0615999999999999</v>
      </c>
      <c r="H28" s="114">
        <v>13.44</v>
      </c>
      <c r="I28" s="114">
        <v>50</v>
      </c>
      <c r="J28" s="114">
        <v>15.8</v>
      </c>
      <c r="K28" s="114">
        <v>128.25</v>
      </c>
      <c r="L28" s="114">
        <v>0.18</v>
      </c>
      <c r="M28" s="114">
        <v>1.2</v>
      </c>
      <c r="N28" s="114"/>
      <c r="O28" s="114">
        <v>1.2</v>
      </c>
      <c r="P28" s="114">
        <v>99</v>
      </c>
      <c r="Q28" s="114">
        <v>393</v>
      </c>
      <c r="R28" s="114">
        <v>57</v>
      </c>
      <c r="S28" s="114">
        <v>2.7</v>
      </c>
    </row>
    <row r="29" spans="1:19" ht="15" customHeight="1" x14ac:dyDescent="0.2">
      <c r="A29" s="61" t="s">
        <v>40</v>
      </c>
      <c r="B29" s="112">
        <v>138</v>
      </c>
      <c r="C29" s="76">
        <v>20</v>
      </c>
      <c r="D29" s="71">
        <f t="shared" si="0"/>
        <v>2.76</v>
      </c>
      <c r="E29" s="74"/>
      <c r="F29" s="71">
        <v>34.5</v>
      </c>
      <c r="G29" s="22">
        <f>C29*F29/1000</f>
        <v>0.69</v>
      </c>
      <c r="H29" s="71"/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</row>
    <row r="30" spans="1:19" s="105" customFormat="1" x14ac:dyDescent="0.2">
      <c r="A30" s="61" t="s">
        <v>27</v>
      </c>
      <c r="B30" s="112">
        <v>138</v>
      </c>
      <c r="C30" s="76">
        <v>67</v>
      </c>
      <c r="D30" s="71">
        <f t="shared" si="0"/>
        <v>9.2460000000000004</v>
      </c>
      <c r="E30" s="74"/>
      <c r="F30" s="71">
        <v>16.600000000000001</v>
      </c>
      <c r="G30" s="22">
        <f t="shared" ref="G30:G35" si="5">C30*F30/1000</f>
        <v>1.1122000000000001</v>
      </c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</row>
    <row r="31" spans="1:19" ht="15" customHeight="1" x14ac:dyDescent="0.2">
      <c r="A31" s="61" t="s">
        <v>36</v>
      </c>
      <c r="B31" s="112">
        <v>138</v>
      </c>
      <c r="C31" s="76">
        <v>12</v>
      </c>
      <c r="D31" s="71">
        <f t="shared" si="0"/>
        <v>1.6559999999999999</v>
      </c>
      <c r="E31" s="74"/>
      <c r="F31" s="71">
        <v>24</v>
      </c>
      <c r="G31" s="22">
        <f t="shared" si="5"/>
        <v>0.28799999999999998</v>
      </c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</row>
    <row r="32" spans="1:19" ht="15" customHeight="1" x14ac:dyDescent="0.2">
      <c r="A32" s="61" t="s">
        <v>28</v>
      </c>
      <c r="B32" s="112">
        <v>138</v>
      </c>
      <c r="C32" s="76">
        <v>16</v>
      </c>
      <c r="D32" s="71">
        <f t="shared" si="0"/>
        <v>2.2080000000000002</v>
      </c>
      <c r="E32" s="74"/>
      <c r="F32" s="71">
        <v>22.4</v>
      </c>
      <c r="G32" s="22">
        <f t="shared" si="5"/>
        <v>0.3584</v>
      </c>
      <c r="H32" s="71"/>
      <c r="I32" s="71"/>
      <c r="J32" s="71"/>
      <c r="K32" s="71"/>
      <c r="L32" s="71"/>
      <c r="M32" s="71"/>
      <c r="N32" s="71"/>
      <c r="O32" s="71"/>
      <c r="P32" s="71"/>
      <c r="Q32" s="71"/>
      <c r="R32" s="71"/>
      <c r="S32" s="71"/>
    </row>
    <row r="33" spans="1:19" ht="15" customHeight="1" x14ac:dyDescent="0.2">
      <c r="A33" s="61" t="s">
        <v>24</v>
      </c>
      <c r="B33" s="112">
        <v>138</v>
      </c>
      <c r="C33" s="76">
        <v>6</v>
      </c>
      <c r="D33" s="71">
        <f t="shared" si="0"/>
        <v>0.82799999999999996</v>
      </c>
      <c r="E33" s="74"/>
      <c r="F33" s="71"/>
      <c r="G33" s="22">
        <f t="shared" si="5"/>
        <v>0</v>
      </c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</row>
    <row r="34" spans="1:19" s="105" customFormat="1" ht="14.25" customHeight="1" x14ac:dyDescent="0.2">
      <c r="A34" s="61" t="s">
        <v>19</v>
      </c>
      <c r="B34" s="112">
        <v>138</v>
      </c>
      <c r="C34" s="76">
        <v>2</v>
      </c>
      <c r="D34" s="71">
        <f t="shared" si="0"/>
        <v>0.27600000000000002</v>
      </c>
      <c r="E34" s="74"/>
      <c r="F34" s="71">
        <v>14</v>
      </c>
      <c r="G34" s="22">
        <f t="shared" si="5"/>
        <v>2.8000000000000001E-2</v>
      </c>
      <c r="H34" s="71"/>
      <c r="I34" s="71"/>
      <c r="J34" s="71"/>
      <c r="K34" s="71"/>
      <c r="L34" s="71"/>
      <c r="M34" s="71"/>
      <c r="N34" s="71"/>
      <c r="O34" s="71"/>
      <c r="P34" s="71"/>
      <c r="Q34" s="71"/>
      <c r="R34" s="71"/>
      <c r="S34" s="71"/>
    </row>
    <row r="35" spans="1:19" ht="28.5" customHeight="1" x14ac:dyDescent="0.2">
      <c r="A35" s="63" t="s">
        <v>25</v>
      </c>
      <c r="B35" s="112">
        <v>138</v>
      </c>
      <c r="C35" s="77">
        <v>5</v>
      </c>
      <c r="D35" s="72">
        <f t="shared" si="0"/>
        <v>0.69</v>
      </c>
      <c r="E35" s="75"/>
      <c r="F35" s="72">
        <v>117</v>
      </c>
      <c r="G35" s="22">
        <f t="shared" si="5"/>
        <v>0.58499999999999996</v>
      </c>
      <c r="H35" s="72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72"/>
    </row>
    <row r="36" spans="1:19" ht="45.75" customHeight="1" x14ac:dyDescent="0.2">
      <c r="A36" s="119" t="s">
        <v>119</v>
      </c>
      <c r="B36" s="112">
        <v>138</v>
      </c>
      <c r="C36" s="205"/>
      <c r="D36" s="114"/>
      <c r="E36" s="116" t="s">
        <v>175</v>
      </c>
      <c r="F36" s="116"/>
      <c r="G36" s="114">
        <f>SUM(G37:G45)</f>
        <v>24.765919999999998</v>
      </c>
      <c r="H36" s="114">
        <v>8</v>
      </c>
      <c r="I36" s="114">
        <v>6.4</v>
      </c>
      <c r="J36" s="114">
        <v>5.9</v>
      </c>
      <c r="K36" s="114">
        <v>112</v>
      </c>
      <c r="L36" s="114">
        <v>0.09</v>
      </c>
      <c r="M36" s="114">
        <v>0.5</v>
      </c>
      <c r="N36" s="114">
        <v>30</v>
      </c>
      <c r="O36" s="114">
        <v>4.0999999999999996</v>
      </c>
      <c r="P36" s="114">
        <v>28.3</v>
      </c>
      <c r="Q36" s="114">
        <v>7.02</v>
      </c>
      <c r="R36" s="114">
        <v>26.9</v>
      </c>
      <c r="S36" s="114">
        <v>1.4</v>
      </c>
    </row>
    <row r="37" spans="1:19" ht="15" customHeight="1" x14ac:dyDescent="0.2">
      <c r="A37" s="61" t="s">
        <v>299</v>
      </c>
      <c r="B37" s="112">
        <v>138</v>
      </c>
      <c r="C37" s="196">
        <v>92</v>
      </c>
      <c r="D37" s="71">
        <f t="shared" ref="D37:D45" si="6">B37*C37/1000</f>
        <v>12.696</v>
      </c>
      <c r="E37" s="74"/>
      <c r="F37" s="71">
        <v>230</v>
      </c>
      <c r="G37" s="22">
        <f>C37*F37/1000</f>
        <v>21.16</v>
      </c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</row>
    <row r="38" spans="1:19" ht="15" customHeight="1" x14ac:dyDescent="0.2">
      <c r="A38" s="61" t="s">
        <v>36</v>
      </c>
      <c r="B38" s="112">
        <v>138</v>
      </c>
      <c r="C38" s="196">
        <v>15</v>
      </c>
      <c r="D38" s="71">
        <f t="shared" si="6"/>
        <v>2.0699999999999998</v>
      </c>
      <c r="E38" s="74"/>
      <c r="F38" s="71">
        <v>24</v>
      </c>
      <c r="G38" s="22">
        <f t="shared" ref="G38:G45" si="7">C38*F38/1000</f>
        <v>0.36</v>
      </c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</row>
    <row r="39" spans="1:19" ht="15" customHeight="1" x14ac:dyDescent="0.2">
      <c r="A39" s="61" t="s">
        <v>121</v>
      </c>
      <c r="B39" s="112">
        <v>138</v>
      </c>
      <c r="C39" s="196">
        <v>2</v>
      </c>
      <c r="D39" s="71">
        <f t="shared" si="6"/>
        <v>0.27600000000000002</v>
      </c>
      <c r="E39" s="74"/>
      <c r="F39" s="71"/>
      <c r="G39" s="22">
        <f t="shared" si="7"/>
        <v>0</v>
      </c>
      <c r="H39" s="71"/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</row>
    <row r="40" spans="1:19" ht="15" customHeight="1" x14ac:dyDescent="0.2">
      <c r="A40" s="61" t="s">
        <v>59</v>
      </c>
      <c r="B40" s="112">
        <v>138</v>
      </c>
      <c r="C40" s="196">
        <v>6</v>
      </c>
      <c r="D40" s="71">
        <f t="shared" si="6"/>
        <v>0.82799999999999996</v>
      </c>
      <c r="E40" s="74"/>
      <c r="F40" s="71">
        <v>60.97</v>
      </c>
      <c r="G40" s="22">
        <f t="shared" si="7"/>
        <v>0.36581999999999998</v>
      </c>
      <c r="H40" s="71"/>
      <c r="I40" s="71"/>
      <c r="J40" s="71"/>
      <c r="K40" s="71"/>
      <c r="L40" s="71"/>
      <c r="M40" s="71"/>
      <c r="N40" s="71"/>
      <c r="O40" s="71"/>
      <c r="P40" s="71"/>
      <c r="Q40" s="71"/>
      <c r="R40" s="71"/>
      <c r="S40" s="71"/>
    </row>
    <row r="41" spans="1:19" ht="15" customHeight="1" x14ac:dyDescent="0.2">
      <c r="A41" s="61" t="s">
        <v>122</v>
      </c>
      <c r="B41" s="112">
        <v>138</v>
      </c>
      <c r="C41" s="196">
        <v>3</v>
      </c>
      <c r="D41" s="71">
        <f t="shared" si="6"/>
        <v>0.41399999999999998</v>
      </c>
      <c r="E41" s="74"/>
      <c r="F41" s="71">
        <v>5.7</v>
      </c>
      <c r="G41" s="22">
        <f t="shared" si="7"/>
        <v>1.7100000000000001E-2</v>
      </c>
      <c r="H41" s="71"/>
      <c r="I41" s="71"/>
      <c r="J41" s="71"/>
      <c r="K41" s="71"/>
      <c r="L41" s="71"/>
      <c r="M41" s="71"/>
      <c r="N41" s="71"/>
      <c r="O41" s="71"/>
      <c r="P41" s="71"/>
      <c r="Q41" s="71"/>
      <c r="R41" s="71"/>
      <c r="S41" s="71"/>
    </row>
    <row r="42" spans="1:19" ht="23.25" customHeight="1" x14ac:dyDescent="0.2">
      <c r="A42" s="61" t="s">
        <v>78</v>
      </c>
      <c r="B42" s="112">
        <v>138</v>
      </c>
      <c r="C42" s="196">
        <v>6</v>
      </c>
      <c r="D42" s="71">
        <f t="shared" si="6"/>
        <v>0.82799999999999996</v>
      </c>
      <c r="E42" s="74"/>
      <c r="F42" s="71">
        <v>0</v>
      </c>
      <c r="G42" s="22">
        <f t="shared" si="7"/>
        <v>0</v>
      </c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</row>
    <row r="43" spans="1:19" ht="15" customHeight="1" x14ac:dyDescent="0.2">
      <c r="A43" s="61" t="s">
        <v>19</v>
      </c>
      <c r="B43" s="112">
        <v>138</v>
      </c>
      <c r="C43" s="196">
        <v>2</v>
      </c>
      <c r="D43" s="71">
        <f t="shared" si="6"/>
        <v>0.27600000000000002</v>
      </c>
      <c r="E43" s="74"/>
      <c r="F43" s="71">
        <v>14</v>
      </c>
      <c r="G43" s="22">
        <f t="shared" si="7"/>
        <v>2.8000000000000001E-2</v>
      </c>
      <c r="H43" s="71"/>
      <c r="I43" s="71"/>
      <c r="J43" s="71"/>
      <c r="K43" s="71"/>
      <c r="L43" s="71"/>
      <c r="M43" s="71"/>
      <c r="N43" s="71"/>
      <c r="O43" s="71"/>
      <c r="P43" s="71"/>
      <c r="Q43" s="71"/>
      <c r="R43" s="71"/>
      <c r="S43" s="71"/>
    </row>
    <row r="44" spans="1:19" ht="15" customHeight="1" x14ac:dyDescent="0.2">
      <c r="A44" s="61" t="s">
        <v>41</v>
      </c>
      <c r="B44" s="112">
        <v>138</v>
      </c>
      <c r="C44" s="196">
        <v>5</v>
      </c>
      <c r="D44" s="71">
        <f t="shared" si="6"/>
        <v>0.69</v>
      </c>
      <c r="E44" s="62"/>
      <c r="F44" s="71">
        <v>450</v>
      </c>
      <c r="G44" s="22">
        <f t="shared" si="7"/>
        <v>2.25</v>
      </c>
      <c r="H44" s="71"/>
      <c r="I44" s="71"/>
      <c r="J44" s="71"/>
      <c r="K44" s="71"/>
      <c r="L44" s="71"/>
      <c r="M44" s="71"/>
      <c r="N44" s="71"/>
      <c r="O44" s="71"/>
      <c r="P44" s="71"/>
      <c r="Q44" s="71"/>
      <c r="R44" s="71"/>
      <c r="S44" s="71"/>
    </row>
    <row r="45" spans="1:19" ht="27.75" customHeight="1" x14ac:dyDescent="0.2">
      <c r="A45" s="63" t="s">
        <v>25</v>
      </c>
      <c r="B45" s="112">
        <v>138</v>
      </c>
      <c r="C45" s="197">
        <v>5</v>
      </c>
      <c r="D45" s="72">
        <f t="shared" si="6"/>
        <v>0.69</v>
      </c>
      <c r="E45" s="75"/>
      <c r="F45" s="72">
        <v>117</v>
      </c>
      <c r="G45" s="22">
        <f t="shared" si="7"/>
        <v>0.58499999999999996</v>
      </c>
      <c r="H45" s="72"/>
      <c r="I45" s="72"/>
      <c r="J45" s="72"/>
      <c r="K45" s="72"/>
      <c r="L45" s="72"/>
      <c r="M45" s="72"/>
      <c r="N45" s="72"/>
      <c r="O45" s="72"/>
      <c r="P45" s="72"/>
      <c r="Q45" s="72"/>
      <c r="R45" s="72"/>
      <c r="S45" s="72"/>
    </row>
    <row r="46" spans="1:19" ht="26.25" customHeight="1" x14ac:dyDescent="0.2">
      <c r="A46" s="119" t="s">
        <v>64</v>
      </c>
      <c r="B46" s="112">
        <v>138</v>
      </c>
      <c r="C46" s="113"/>
      <c r="D46" s="114"/>
      <c r="E46" s="116">
        <v>150</v>
      </c>
      <c r="F46" s="116"/>
      <c r="G46" s="114">
        <f>SUM(G47:G50)</f>
        <v>6.6311799999999987</v>
      </c>
      <c r="H46" s="114">
        <v>3.3</v>
      </c>
      <c r="I46" s="114">
        <v>1.2</v>
      </c>
      <c r="J46" s="114">
        <v>21.4</v>
      </c>
      <c r="K46" s="114">
        <v>111</v>
      </c>
      <c r="L46" s="114">
        <v>1.54</v>
      </c>
      <c r="M46" s="114">
        <v>5</v>
      </c>
      <c r="N46" s="114">
        <v>44.2</v>
      </c>
      <c r="O46" s="114">
        <v>0.2</v>
      </c>
      <c r="P46" s="114">
        <v>51</v>
      </c>
      <c r="Q46" s="114">
        <v>102.6</v>
      </c>
      <c r="R46" s="114">
        <v>35.6</v>
      </c>
      <c r="S46" s="114">
        <v>1.1399999999999999</v>
      </c>
    </row>
    <row r="47" spans="1:19" ht="15" customHeight="1" x14ac:dyDescent="0.2">
      <c r="A47" s="61" t="s">
        <v>27</v>
      </c>
      <c r="B47" s="112">
        <v>138</v>
      </c>
      <c r="C47" s="76">
        <v>171</v>
      </c>
      <c r="D47" s="71">
        <f t="shared" si="0"/>
        <v>23.597999999999999</v>
      </c>
      <c r="E47" s="74"/>
      <c r="F47" s="71">
        <v>16.899999999999999</v>
      </c>
      <c r="G47" s="22">
        <f>C47*F47/1000</f>
        <v>2.8898999999999995</v>
      </c>
      <c r="H47" s="71"/>
      <c r="I47" s="71"/>
      <c r="J47" s="71"/>
      <c r="K47" s="71"/>
      <c r="L47" s="71"/>
      <c r="M47" s="71"/>
      <c r="N47" s="71"/>
      <c r="O47" s="71"/>
      <c r="P47" s="71"/>
      <c r="Q47" s="71"/>
      <c r="R47" s="71"/>
      <c r="S47" s="71"/>
    </row>
    <row r="48" spans="1:19" ht="15" customHeight="1" x14ac:dyDescent="0.2">
      <c r="A48" s="61" t="s">
        <v>41</v>
      </c>
      <c r="B48" s="112">
        <v>138</v>
      </c>
      <c r="C48" s="76">
        <v>5</v>
      </c>
      <c r="D48" s="71">
        <f t="shared" si="0"/>
        <v>0.69</v>
      </c>
      <c r="E48" s="74"/>
      <c r="F48" s="71">
        <v>450</v>
      </c>
      <c r="G48" s="22">
        <f t="shared" ref="G48:G50" si="8">C48*F48/1000</f>
        <v>2.25</v>
      </c>
      <c r="H48" s="71"/>
      <c r="I48" s="71"/>
      <c r="J48" s="71"/>
      <c r="K48" s="71"/>
      <c r="L48" s="71"/>
      <c r="M48" s="71"/>
      <c r="N48" s="71"/>
      <c r="O48" s="71"/>
      <c r="P48" s="71"/>
      <c r="Q48" s="71"/>
      <c r="R48" s="71"/>
      <c r="S48" s="71"/>
    </row>
    <row r="49" spans="1:19" ht="15" customHeight="1" x14ac:dyDescent="0.2">
      <c r="A49" s="61" t="s">
        <v>19</v>
      </c>
      <c r="B49" s="112">
        <v>138</v>
      </c>
      <c r="C49" s="76">
        <v>2</v>
      </c>
      <c r="D49" s="71">
        <f t="shared" si="0"/>
        <v>0.27600000000000002</v>
      </c>
      <c r="E49" s="74"/>
      <c r="F49" s="71">
        <v>14</v>
      </c>
      <c r="G49" s="22">
        <f t="shared" si="8"/>
        <v>2.8000000000000001E-2</v>
      </c>
      <c r="H49" s="71"/>
      <c r="I49" s="71"/>
      <c r="J49" s="71"/>
      <c r="K49" s="71"/>
      <c r="L49" s="71"/>
      <c r="M49" s="71"/>
      <c r="N49" s="71"/>
      <c r="O49" s="71"/>
      <c r="P49" s="71"/>
      <c r="Q49" s="71"/>
      <c r="R49" s="71"/>
      <c r="S49" s="71"/>
    </row>
    <row r="50" spans="1:19" s="36" customFormat="1" x14ac:dyDescent="0.2">
      <c r="A50" s="63" t="s">
        <v>59</v>
      </c>
      <c r="B50" s="112">
        <v>138</v>
      </c>
      <c r="C50" s="77">
        <v>24</v>
      </c>
      <c r="D50" s="72">
        <f t="shared" si="0"/>
        <v>3.3119999999999998</v>
      </c>
      <c r="E50" s="75"/>
      <c r="F50" s="72">
        <v>60.97</v>
      </c>
      <c r="G50" s="22">
        <f t="shared" si="8"/>
        <v>1.4632799999999999</v>
      </c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</row>
    <row r="51" spans="1:19" ht="15" customHeight="1" x14ac:dyDescent="0.2">
      <c r="A51" s="119" t="s">
        <v>204</v>
      </c>
      <c r="B51" s="112">
        <v>138</v>
      </c>
      <c r="C51" s="113"/>
      <c r="D51" s="114"/>
      <c r="E51" s="116">
        <v>200</v>
      </c>
      <c r="F51" s="116"/>
      <c r="G51" s="114">
        <f>SUM(G52)</f>
        <v>10.4</v>
      </c>
      <c r="H51" s="114">
        <v>1</v>
      </c>
      <c r="I51" s="120">
        <v>0</v>
      </c>
      <c r="J51" s="114">
        <v>19.8</v>
      </c>
      <c r="K51" s="114">
        <v>85</v>
      </c>
      <c r="L51" s="114"/>
      <c r="M51" s="114">
        <v>20</v>
      </c>
      <c r="N51" s="114"/>
      <c r="O51" s="114">
        <v>0.67</v>
      </c>
      <c r="P51" s="114">
        <v>52</v>
      </c>
      <c r="Q51" s="114">
        <v>82.67</v>
      </c>
      <c r="R51" s="114">
        <v>30</v>
      </c>
      <c r="S51" s="114">
        <v>3.2</v>
      </c>
    </row>
    <row r="52" spans="1:19" ht="15" customHeight="1" x14ac:dyDescent="0.2">
      <c r="A52" s="63" t="s">
        <v>204</v>
      </c>
      <c r="B52" s="112">
        <v>138</v>
      </c>
      <c r="C52" s="77">
        <v>200</v>
      </c>
      <c r="D52" s="72">
        <f t="shared" si="0"/>
        <v>27.6</v>
      </c>
      <c r="E52" s="75"/>
      <c r="F52" s="75">
        <v>52</v>
      </c>
      <c r="G52" s="22">
        <f>C52*F52/1000</f>
        <v>10.4</v>
      </c>
      <c r="H52" s="72"/>
      <c r="I52" s="72"/>
      <c r="J52" s="72"/>
      <c r="K52" s="72"/>
      <c r="L52" s="72"/>
      <c r="M52" s="72"/>
      <c r="N52" s="72"/>
      <c r="O52" s="72"/>
      <c r="P52" s="72"/>
      <c r="Q52" s="72"/>
      <c r="R52" s="72"/>
      <c r="S52" s="72"/>
    </row>
    <row r="53" spans="1:19" s="36" customFormat="1" ht="15" customHeight="1" x14ac:dyDescent="0.2">
      <c r="A53" s="119" t="s">
        <v>44</v>
      </c>
      <c r="B53" s="112">
        <v>138</v>
      </c>
      <c r="C53" s="113"/>
      <c r="D53" s="114"/>
      <c r="E53" s="116">
        <v>90</v>
      </c>
      <c r="F53" s="116"/>
      <c r="G53" s="114">
        <f>SUM(G54)</f>
        <v>3.69</v>
      </c>
      <c r="H53" s="35">
        <v>8.4600000000000009</v>
      </c>
      <c r="I53" s="35">
        <v>2.5099999999999998</v>
      </c>
      <c r="J53" s="35">
        <v>44.33</v>
      </c>
      <c r="K53" s="35">
        <v>186</v>
      </c>
      <c r="L53" s="114">
        <v>0.04</v>
      </c>
      <c r="M53" s="114"/>
      <c r="N53" s="114"/>
      <c r="O53" s="114">
        <v>0.36</v>
      </c>
      <c r="P53" s="114">
        <v>9.1999999999999993</v>
      </c>
      <c r="Q53" s="114">
        <v>42.4</v>
      </c>
      <c r="R53" s="114">
        <v>10</v>
      </c>
      <c r="S53" s="114">
        <v>1.24</v>
      </c>
    </row>
    <row r="54" spans="1:19" ht="15" customHeight="1" x14ac:dyDescent="0.2">
      <c r="A54" s="63" t="s">
        <v>44</v>
      </c>
      <c r="B54" s="112">
        <v>138</v>
      </c>
      <c r="C54" s="77">
        <v>90</v>
      </c>
      <c r="D54" s="72">
        <f t="shared" ref="D54" si="9">B54*C54/1000</f>
        <v>12.42</v>
      </c>
      <c r="E54" s="75"/>
      <c r="F54" s="22">
        <v>41</v>
      </c>
      <c r="G54" s="22">
        <f>C54*F54/1000</f>
        <v>3.69</v>
      </c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</row>
    <row r="55" spans="1:19" ht="27" customHeight="1" x14ac:dyDescent="0.2">
      <c r="A55" s="180" t="s">
        <v>65</v>
      </c>
      <c r="B55" s="112">
        <v>138</v>
      </c>
      <c r="C55" s="117"/>
      <c r="D55" s="118"/>
      <c r="E55" s="182">
        <v>50</v>
      </c>
      <c r="F55" s="183"/>
      <c r="G55" s="118">
        <f>SUM(G56:G62)</f>
        <v>17.778000000000002</v>
      </c>
      <c r="H55" s="118">
        <v>7.73</v>
      </c>
      <c r="I55" s="118">
        <v>8.09</v>
      </c>
      <c r="J55" s="118">
        <v>31.87</v>
      </c>
      <c r="K55" s="118">
        <v>151.5</v>
      </c>
      <c r="L55" s="118" t="s">
        <v>258</v>
      </c>
      <c r="M55" s="118">
        <v>0.2</v>
      </c>
      <c r="N55" s="118">
        <v>100</v>
      </c>
      <c r="O55" s="118">
        <v>2.2000000000000002</v>
      </c>
      <c r="P55" s="118">
        <v>81.900000000000006</v>
      </c>
      <c r="Q55" s="118">
        <v>3.2</v>
      </c>
      <c r="R55" s="118">
        <v>18.3</v>
      </c>
      <c r="S55" s="118">
        <v>1.1000000000000001</v>
      </c>
    </row>
    <row r="56" spans="1:19" ht="15" customHeight="1" x14ac:dyDescent="0.2">
      <c r="A56" s="81" t="s">
        <v>66</v>
      </c>
      <c r="B56" s="112">
        <v>138</v>
      </c>
      <c r="C56" s="76">
        <v>1</v>
      </c>
      <c r="D56" s="71">
        <f t="shared" si="0"/>
        <v>0.13800000000000001</v>
      </c>
      <c r="E56" s="62"/>
      <c r="F56" s="71">
        <v>222</v>
      </c>
      <c r="G56" s="22">
        <f>C56*F56/1000</f>
        <v>0.222</v>
      </c>
      <c r="H56" s="71"/>
      <c r="I56" s="71"/>
      <c r="J56" s="71"/>
      <c r="K56" s="71"/>
      <c r="L56" s="71"/>
      <c r="M56" s="71"/>
      <c r="N56" s="71"/>
      <c r="O56" s="71"/>
      <c r="P56" s="71"/>
      <c r="Q56" s="71"/>
      <c r="R56" s="71"/>
      <c r="S56" s="71"/>
    </row>
    <row r="57" spans="1:19" ht="27" customHeight="1" x14ac:dyDescent="0.2">
      <c r="A57" s="81" t="s">
        <v>25</v>
      </c>
      <c r="B57" s="112">
        <v>138</v>
      </c>
      <c r="C57" s="76">
        <v>5</v>
      </c>
      <c r="D57" s="71">
        <f t="shared" si="0"/>
        <v>0.69</v>
      </c>
      <c r="E57" s="62"/>
      <c r="F57" s="71">
        <v>117</v>
      </c>
      <c r="G57" s="22">
        <f t="shared" ref="G57:G62" si="10">C57*F57/1000</f>
        <v>0.58499999999999996</v>
      </c>
      <c r="H57" s="71"/>
      <c r="I57" s="71"/>
      <c r="J57" s="71"/>
      <c r="K57" s="71"/>
      <c r="L57" s="71"/>
      <c r="M57" s="71"/>
      <c r="N57" s="71"/>
      <c r="O57" s="71"/>
      <c r="P57" s="71"/>
      <c r="Q57" s="71"/>
      <c r="R57" s="71"/>
      <c r="S57" s="71"/>
    </row>
    <row r="58" spans="1:19" ht="15" customHeight="1" x14ac:dyDescent="0.2">
      <c r="A58" s="81" t="s">
        <v>41</v>
      </c>
      <c r="B58" s="112">
        <v>138</v>
      </c>
      <c r="C58" s="76">
        <v>3</v>
      </c>
      <c r="D58" s="71">
        <f t="shared" si="0"/>
        <v>0.41399999999999998</v>
      </c>
      <c r="E58" s="62"/>
      <c r="F58" s="71">
        <v>450</v>
      </c>
      <c r="G58" s="22">
        <f t="shared" si="10"/>
        <v>1.35</v>
      </c>
      <c r="H58" s="71"/>
      <c r="I58" s="71"/>
      <c r="J58" s="71"/>
      <c r="K58" s="71"/>
      <c r="L58" s="71"/>
      <c r="M58" s="71"/>
      <c r="N58" s="71"/>
      <c r="O58" s="71"/>
      <c r="P58" s="71"/>
      <c r="Q58" s="71"/>
      <c r="R58" s="71"/>
      <c r="S58" s="71"/>
    </row>
    <row r="59" spans="1:19" ht="15" customHeight="1" x14ac:dyDescent="0.2">
      <c r="A59" s="81" t="s">
        <v>79</v>
      </c>
      <c r="B59" s="112">
        <v>138</v>
      </c>
      <c r="C59" s="76">
        <v>80</v>
      </c>
      <c r="D59" s="71">
        <f t="shared" si="0"/>
        <v>11.04</v>
      </c>
      <c r="E59" s="62"/>
      <c r="F59" s="71">
        <v>33</v>
      </c>
      <c r="G59" s="22">
        <f t="shared" si="10"/>
        <v>2.64</v>
      </c>
      <c r="H59" s="71"/>
      <c r="I59" s="71"/>
      <c r="J59" s="71"/>
      <c r="K59" s="71"/>
      <c r="L59" s="71"/>
      <c r="M59" s="71"/>
      <c r="N59" s="71"/>
      <c r="O59" s="71"/>
      <c r="P59" s="71"/>
      <c r="Q59" s="71"/>
      <c r="R59" s="71"/>
      <c r="S59" s="71"/>
    </row>
    <row r="60" spans="1:19" ht="15" customHeight="1" x14ac:dyDescent="0.2">
      <c r="A60" s="81" t="s">
        <v>22</v>
      </c>
      <c r="B60" s="112">
        <v>138</v>
      </c>
      <c r="C60" s="76">
        <v>5</v>
      </c>
      <c r="D60" s="71">
        <f t="shared" si="0"/>
        <v>0.69</v>
      </c>
      <c r="E60" s="62"/>
      <c r="F60" s="71">
        <v>50</v>
      </c>
      <c r="G60" s="22">
        <f t="shared" si="10"/>
        <v>0.25</v>
      </c>
      <c r="H60" s="71"/>
      <c r="I60" s="71"/>
      <c r="J60" s="71"/>
      <c r="K60" s="71"/>
      <c r="L60" s="71"/>
      <c r="M60" s="71"/>
      <c r="N60" s="71"/>
      <c r="O60" s="71"/>
      <c r="P60" s="71"/>
      <c r="Q60" s="71"/>
      <c r="R60" s="71"/>
      <c r="S60" s="71"/>
    </row>
    <row r="61" spans="1:19" ht="15" customHeight="1" x14ac:dyDescent="0.2">
      <c r="A61" s="81" t="s">
        <v>67</v>
      </c>
      <c r="B61" s="112">
        <v>138</v>
      </c>
      <c r="C61" s="76">
        <v>35</v>
      </c>
      <c r="D61" s="71">
        <f t="shared" si="0"/>
        <v>4.83</v>
      </c>
      <c r="E61" s="62"/>
      <c r="F61" s="71">
        <v>355.6</v>
      </c>
      <c r="G61" s="22">
        <f t="shared" si="10"/>
        <v>12.446</v>
      </c>
      <c r="H61" s="71"/>
      <c r="I61" s="71"/>
      <c r="J61" s="71"/>
      <c r="K61" s="71"/>
      <c r="L61" s="71"/>
      <c r="M61" s="71"/>
      <c r="N61" s="71"/>
      <c r="O61" s="71"/>
      <c r="P61" s="71"/>
      <c r="Q61" s="71"/>
      <c r="R61" s="71"/>
      <c r="S61" s="71"/>
    </row>
    <row r="62" spans="1:19" ht="15" customHeight="1" x14ac:dyDescent="0.2">
      <c r="A62" s="81" t="s">
        <v>68</v>
      </c>
      <c r="B62" s="112">
        <v>138</v>
      </c>
      <c r="C62" s="76">
        <v>50</v>
      </c>
      <c r="D62" s="71">
        <f t="shared" si="0"/>
        <v>6.9</v>
      </c>
      <c r="E62" s="62"/>
      <c r="F62" s="71">
        <v>5.7</v>
      </c>
      <c r="G62" s="22">
        <f t="shared" si="10"/>
        <v>0.28499999999999998</v>
      </c>
      <c r="H62" s="71"/>
      <c r="I62" s="71"/>
      <c r="J62" s="71"/>
      <c r="K62" s="71"/>
      <c r="L62" s="71"/>
      <c r="M62" s="71"/>
      <c r="N62" s="71"/>
      <c r="O62" s="71"/>
      <c r="P62" s="71"/>
      <c r="Q62" s="71"/>
      <c r="R62" s="71"/>
      <c r="S62" s="71"/>
    </row>
    <row r="63" spans="1:19" ht="15" customHeight="1" x14ac:dyDescent="0.2">
      <c r="A63" s="249"/>
      <c r="B63" s="250"/>
      <c r="C63" s="251"/>
      <c r="D63" s="252"/>
      <c r="E63" s="253"/>
      <c r="F63" s="252"/>
      <c r="G63" s="252"/>
      <c r="H63" s="252">
        <f>SUM(H21:H28:H36:H46:H55)</f>
        <v>44.100000000000009</v>
      </c>
      <c r="I63" s="252">
        <f>SUM(I21:I28:I36:I46:I55)</f>
        <v>71.7</v>
      </c>
      <c r="J63" s="252">
        <f>SUM(J21:J28:J36:J46:J55)</f>
        <v>148.38</v>
      </c>
      <c r="K63" s="252">
        <f>SUM(K21:K28:K36:K46:K55)</f>
        <v>824.78</v>
      </c>
      <c r="L63" s="252">
        <f>SUM(L21:L28:L36:L46:L55)</f>
        <v>1.87</v>
      </c>
      <c r="M63" s="252">
        <f>SUM(M21:M28:M36:M46:M55)</f>
        <v>51.33</v>
      </c>
      <c r="N63" s="252">
        <f>SUM(N21:N28:N36:N46:N55)</f>
        <v>174.2</v>
      </c>
      <c r="O63" s="252">
        <f>SUM(O21:O28:O36:O46:O55)</f>
        <v>11.04</v>
      </c>
      <c r="P63" s="252">
        <f>SUM(P21:P28:P36:P46:P55)</f>
        <v>364.4</v>
      </c>
      <c r="Q63" s="252">
        <f>SUM(Q21:Q28:Q36:Q46:Q55)</f>
        <v>659.20999999999992</v>
      </c>
      <c r="R63" s="252">
        <f>SUM(R21:R28:R36:R46:R55)</f>
        <v>193.8</v>
      </c>
      <c r="S63" s="252">
        <f>SUM(S21:S28:S36:S46:S55)</f>
        <v>11.3</v>
      </c>
    </row>
    <row r="64" spans="1:19" ht="22.5" customHeight="1" x14ac:dyDescent="0.2">
      <c r="A64" s="145" t="s">
        <v>13</v>
      </c>
      <c r="B64" s="140">
        <v>138</v>
      </c>
      <c r="C64" s="156"/>
      <c r="D64" s="157"/>
      <c r="E64" s="141"/>
      <c r="F64" s="141"/>
      <c r="G64" s="141"/>
      <c r="H64" s="160"/>
      <c r="I64" s="160"/>
      <c r="J64" s="160"/>
      <c r="K64" s="161"/>
      <c r="L64" s="161"/>
      <c r="M64" s="161"/>
      <c r="N64" s="161"/>
      <c r="O64" s="161"/>
      <c r="P64" s="161"/>
      <c r="Q64" s="161"/>
      <c r="R64" s="161"/>
      <c r="S64" s="161"/>
    </row>
    <row r="65" spans="1:19" ht="22.5" customHeight="1" x14ac:dyDescent="0.2">
      <c r="A65" s="111" t="s">
        <v>150</v>
      </c>
      <c r="B65" s="112">
        <v>138</v>
      </c>
      <c r="C65" s="113"/>
      <c r="D65" s="114"/>
      <c r="E65" s="115">
        <v>194</v>
      </c>
      <c r="F65" s="116"/>
      <c r="G65" s="114">
        <f>SUM(G66)</f>
        <v>26.19</v>
      </c>
      <c r="H65" s="114">
        <v>0.78</v>
      </c>
      <c r="I65" s="114">
        <v>0.57999999999999996</v>
      </c>
      <c r="J65" s="114">
        <v>21.15</v>
      </c>
      <c r="K65" s="114">
        <v>81.5</v>
      </c>
      <c r="L65" s="114">
        <v>0.02</v>
      </c>
      <c r="M65" s="114">
        <v>3.75</v>
      </c>
      <c r="N65" s="114"/>
      <c r="O65" s="114">
        <v>0.3</v>
      </c>
      <c r="P65" s="114">
        <v>14.25</v>
      </c>
      <c r="Q65" s="114">
        <v>12</v>
      </c>
      <c r="R65" s="114">
        <v>9</v>
      </c>
      <c r="S65" s="114">
        <v>1.73</v>
      </c>
    </row>
    <row r="66" spans="1:19" ht="22.5" customHeight="1" x14ac:dyDescent="0.2">
      <c r="A66" s="82" t="s">
        <v>150</v>
      </c>
      <c r="B66" s="24">
        <v>138</v>
      </c>
      <c r="C66" s="77">
        <v>194</v>
      </c>
      <c r="D66" s="72">
        <f t="shared" ref="D66" si="11">B66*C66/1000</f>
        <v>26.771999999999998</v>
      </c>
      <c r="E66" s="64"/>
      <c r="F66" s="75">
        <v>135</v>
      </c>
      <c r="G66" s="8">
        <f>C66*F66/1000</f>
        <v>26.19</v>
      </c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</row>
    <row r="67" spans="1:19" ht="22.5" customHeight="1" x14ac:dyDescent="0.2">
      <c r="A67" s="60" t="s">
        <v>60</v>
      </c>
      <c r="B67" s="112">
        <v>138</v>
      </c>
      <c r="C67" s="78"/>
      <c r="D67" s="70"/>
      <c r="E67" s="73">
        <v>18</v>
      </c>
      <c r="F67" s="116"/>
      <c r="G67" s="114">
        <f>SUM(G68)</f>
        <v>2.88</v>
      </c>
      <c r="H67" s="70">
        <v>0.77</v>
      </c>
      <c r="I67" s="70">
        <v>6.07</v>
      </c>
      <c r="J67" s="70">
        <v>15</v>
      </c>
      <c r="K67" s="70">
        <v>118</v>
      </c>
      <c r="L67" s="70">
        <v>0.05</v>
      </c>
      <c r="M67" s="70"/>
      <c r="N67" s="70"/>
      <c r="O67" s="70"/>
      <c r="P67" s="70">
        <v>8</v>
      </c>
      <c r="Q67" s="70">
        <v>42</v>
      </c>
      <c r="R67" s="70">
        <v>6</v>
      </c>
      <c r="S67" s="70">
        <v>0.6</v>
      </c>
    </row>
    <row r="68" spans="1:19" ht="22.5" customHeight="1" x14ac:dyDescent="0.2">
      <c r="A68" s="63" t="s">
        <v>60</v>
      </c>
      <c r="B68" s="112">
        <v>138</v>
      </c>
      <c r="C68" s="77">
        <v>18</v>
      </c>
      <c r="D68" s="72">
        <f t="shared" ref="D68" si="12">B68*C68/1000</f>
        <v>2.484</v>
      </c>
      <c r="E68" s="75"/>
      <c r="F68" s="22">
        <v>160</v>
      </c>
      <c r="G68" s="22">
        <f>C68*F68/1000</f>
        <v>2.88</v>
      </c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</row>
    <row r="69" spans="1:19" ht="15" customHeight="1" x14ac:dyDescent="0.2">
      <c r="A69" s="92" t="s">
        <v>89</v>
      </c>
      <c r="B69" s="93">
        <v>138</v>
      </c>
      <c r="C69" s="94"/>
      <c r="D69" s="95"/>
      <c r="E69" s="96">
        <v>200</v>
      </c>
      <c r="F69" s="96"/>
      <c r="G69" s="104">
        <f>SUM(G70)</f>
        <v>12.86467</v>
      </c>
      <c r="H69" s="95">
        <v>1.53</v>
      </c>
      <c r="I69" s="95">
        <v>0.34</v>
      </c>
      <c r="J69" s="95">
        <v>13.77</v>
      </c>
      <c r="K69" s="97">
        <v>61.2</v>
      </c>
      <c r="L69" s="97">
        <v>0.08</v>
      </c>
      <c r="M69" s="97">
        <v>2.6</v>
      </c>
      <c r="N69" s="97">
        <v>40</v>
      </c>
      <c r="O69" s="97"/>
      <c r="P69" s="97">
        <v>240</v>
      </c>
      <c r="Q69" s="97">
        <v>180</v>
      </c>
      <c r="R69" s="97">
        <v>28</v>
      </c>
      <c r="S69" s="97">
        <v>0.2</v>
      </c>
    </row>
    <row r="70" spans="1:19" ht="15" customHeight="1" x14ac:dyDescent="0.2">
      <c r="A70" s="13" t="s">
        <v>89</v>
      </c>
      <c r="B70" s="52">
        <v>138</v>
      </c>
      <c r="C70" s="195">
        <v>211</v>
      </c>
      <c r="D70" s="53">
        <f>C70*B70/1000</f>
        <v>29.117999999999999</v>
      </c>
      <c r="E70" s="14"/>
      <c r="F70" s="14">
        <v>60.97</v>
      </c>
      <c r="G70" s="8">
        <f>C70*F70/1000</f>
        <v>12.86467</v>
      </c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</row>
    <row r="71" spans="1:19" ht="15" customHeight="1" x14ac:dyDescent="0.2">
      <c r="A71" s="28"/>
      <c r="B71" s="67"/>
      <c r="C71" s="68"/>
      <c r="D71" s="69"/>
      <c r="E71" s="31"/>
      <c r="F71" s="31"/>
      <c r="G71" s="254"/>
      <c r="H71" s="15">
        <f>SUM(H65:H69)</f>
        <v>3.08</v>
      </c>
      <c r="I71" s="15">
        <f t="shared" ref="I71:S71" si="13">SUM(I65:I69)</f>
        <v>6.99</v>
      </c>
      <c r="J71" s="15">
        <f t="shared" si="13"/>
        <v>49.92</v>
      </c>
      <c r="K71" s="15">
        <f t="shared" si="13"/>
        <v>260.7</v>
      </c>
      <c r="L71" s="15">
        <f t="shared" si="13"/>
        <v>0.15000000000000002</v>
      </c>
      <c r="M71" s="15">
        <f t="shared" si="13"/>
        <v>6.35</v>
      </c>
      <c r="N71" s="15">
        <f t="shared" si="13"/>
        <v>40</v>
      </c>
      <c r="O71" s="15">
        <f t="shared" si="13"/>
        <v>0.3</v>
      </c>
      <c r="P71" s="15">
        <f t="shared" si="13"/>
        <v>262.25</v>
      </c>
      <c r="Q71" s="15">
        <f t="shared" si="13"/>
        <v>234</v>
      </c>
      <c r="R71" s="15">
        <f t="shared" si="13"/>
        <v>43</v>
      </c>
      <c r="S71" s="15">
        <f t="shared" si="13"/>
        <v>2.5300000000000002</v>
      </c>
    </row>
    <row r="72" spans="1:19" x14ac:dyDescent="0.2">
      <c r="F72" s="44" t="s">
        <v>47</v>
      </c>
      <c r="G72" s="50">
        <f>E74*E75</f>
        <v>10382.230740000001</v>
      </c>
      <c r="H72" s="50">
        <f>H19+H71</f>
        <v>23.240000000000002</v>
      </c>
      <c r="I72" s="50">
        <f>I19+I71</f>
        <v>16.34</v>
      </c>
      <c r="J72" s="50">
        <f>J19+J71</f>
        <v>185.06</v>
      </c>
      <c r="K72" s="50">
        <f>K19+K63+K71</f>
        <v>1770.28</v>
      </c>
      <c r="L72" s="50">
        <f t="shared" ref="L72:S72" si="14">L19+L71</f>
        <v>0.24000000000000002</v>
      </c>
      <c r="M72" s="50">
        <f t="shared" si="14"/>
        <v>86.71</v>
      </c>
      <c r="N72" s="50">
        <f t="shared" si="14"/>
        <v>72.7</v>
      </c>
      <c r="O72" s="50">
        <f t="shared" si="14"/>
        <v>1.23</v>
      </c>
      <c r="P72" s="50">
        <f t="shared" si="14"/>
        <v>414.59</v>
      </c>
      <c r="Q72" s="50">
        <f t="shared" si="14"/>
        <v>393.65999999999997</v>
      </c>
      <c r="R72" s="50">
        <f t="shared" si="14"/>
        <v>77.52</v>
      </c>
      <c r="S72" s="50">
        <f t="shared" si="14"/>
        <v>3.62</v>
      </c>
    </row>
    <row r="73" spans="1:19" ht="24.75" customHeight="1" x14ac:dyDescent="0.2"/>
    <row r="74" spans="1:19" ht="24" customHeight="1" x14ac:dyDescent="0.2">
      <c r="A74" s="2" t="s">
        <v>48</v>
      </c>
      <c r="E74" s="177">
        <v>82</v>
      </c>
      <c r="F74" s="2" t="s">
        <v>49</v>
      </c>
    </row>
    <row r="75" spans="1:19" ht="30" customHeight="1" x14ac:dyDescent="0.25">
      <c r="A75" s="2" t="s">
        <v>50</v>
      </c>
      <c r="E75" s="206">
        <f>SUM(G9+G15+G17+G21+G28+G36+G46+G51+G53+G55+G65+G69)</f>
        <v>126.61257000000001</v>
      </c>
      <c r="F75" s="2" t="s">
        <v>51</v>
      </c>
    </row>
    <row r="77" spans="1:19" ht="22.5" customHeight="1" x14ac:dyDescent="0.2">
      <c r="A77" s="2" t="s">
        <v>271</v>
      </c>
      <c r="B77" s="3" t="s">
        <v>272</v>
      </c>
      <c r="E77" s="2" t="s">
        <v>52</v>
      </c>
      <c r="H77" s="3"/>
      <c r="I77" s="2" t="s">
        <v>53</v>
      </c>
    </row>
  </sheetData>
  <mergeCells count="6">
    <mergeCell ref="H5:K5"/>
    <mergeCell ref="A1:B1"/>
    <mergeCell ref="A2:B2"/>
    <mergeCell ref="A3:B3"/>
    <mergeCell ref="A4:B4"/>
    <mergeCell ref="C4:G5"/>
  </mergeCells>
  <pageMargins left="0.98425196850393704" right="0.39370078740157483" top="0.39370078740157483" bottom="0.19685039370078741" header="0.31496062992125984" footer="0.31496062992125984"/>
  <pageSetup paperSize="9" scale="45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1"/>
  <sheetViews>
    <sheetView view="pageBreakPreview" zoomScale="84" zoomScaleNormal="110" zoomScaleSheetLayoutView="84" workbookViewId="0">
      <selection activeCell="A4" sqref="A4:B4"/>
    </sheetView>
  </sheetViews>
  <sheetFormatPr defaultColWidth="8.85546875" defaultRowHeight="12.75" x14ac:dyDescent="0.2"/>
  <cols>
    <col min="1" max="1" width="19.140625" style="2" bestFit="1" customWidth="1"/>
    <col min="2" max="2" width="11.7109375" style="2" customWidth="1"/>
    <col min="3" max="6" width="9.7109375" style="2" customWidth="1"/>
    <col min="7" max="7" width="14.28515625" style="2" customWidth="1"/>
    <col min="8" max="11" width="9.7109375" style="2" customWidth="1"/>
    <col min="12" max="16384" width="8.85546875" style="2"/>
  </cols>
  <sheetData>
    <row r="1" spans="1:19" ht="30.75" customHeight="1" x14ac:dyDescent="0.2">
      <c r="A1" s="280" t="s">
        <v>300</v>
      </c>
      <c r="B1" s="280"/>
    </row>
    <row r="2" spans="1:19" x14ac:dyDescent="0.2">
      <c r="A2" s="271" t="s">
        <v>14</v>
      </c>
      <c r="B2" s="271"/>
    </row>
    <row r="3" spans="1:19" ht="15" customHeight="1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19.5" x14ac:dyDescent="0.25">
      <c r="C5" s="272"/>
      <c r="D5" s="272"/>
      <c r="E5" s="272"/>
      <c r="F5" s="272"/>
      <c r="G5" s="272"/>
      <c r="H5" s="269" t="s">
        <v>80</v>
      </c>
      <c r="I5" s="269"/>
      <c r="J5" s="269"/>
      <c r="K5" s="269"/>
    </row>
    <row r="6" spans="1:19" ht="15" customHeight="1" x14ac:dyDescent="0.2">
      <c r="E6" s="2" t="s">
        <v>202</v>
      </c>
    </row>
    <row r="7" spans="1:19" s="1" customFormat="1" ht="43.9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ht="23.25" customHeight="1" x14ac:dyDescent="0.2">
      <c r="A8" s="134" t="s">
        <v>11</v>
      </c>
      <c r="B8" s="135">
        <v>99</v>
      </c>
      <c r="C8" s="136"/>
      <c r="D8" s="136"/>
      <c r="E8" s="136"/>
      <c r="F8" s="136"/>
      <c r="G8" s="136"/>
      <c r="H8" s="136"/>
      <c r="I8" s="136"/>
      <c r="J8" s="136"/>
      <c r="K8" s="137"/>
      <c r="L8" s="137"/>
      <c r="M8" s="137"/>
      <c r="N8" s="137"/>
      <c r="O8" s="137"/>
      <c r="P8" s="137"/>
      <c r="Q8" s="137"/>
      <c r="R8" s="137"/>
      <c r="S8" s="137"/>
    </row>
    <row r="9" spans="1:19" s="105" customFormat="1" ht="25.5" x14ac:dyDescent="0.25">
      <c r="A9" s="119" t="s">
        <v>192</v>
      </c>
      <c r="B9" s="112">
        <v>99</v>
      </c>
      <c r="C9" s="115"/>
      <c r="D9" s="116"/>
      <c r="E9" s="116" t="s">
        <v>163</v>
      </c>
      <c r="F9" s="116"/>
      <c r="G9" s="114">
        <f>SUM(G10:G14)</f>
        <v>12.165000000000001</v>
      </c>
      <c r="H9" s="114">
        <v>7.32</v>
      </c>
      <c r="I9" s="114">
        <v>5.92</v>
      </c>
      <c r="J9" s="114">
        <v>37.5</v>
      </c>
      <c r="K9" s="114">
        <v>251</v>
      </c>
      <c r="L9" s="114">
        <v>0.04</v>
      </c>
      <c r="M9" s="114"/>
      <c r="N9" s="114"/>
      <c r="O9" s="114">
        <v>1.38</v>
      </c>
      <c r="P9" s="114">
        <v>15</v>
      </c>
      <c r="Q9" s="114">
        <v>22.5</v>
      </c>
      <c r="R9" s="114">
        <v>6.25</v>
      </c>
      <c r="S9" s="114">
        <v>0.25</v>
      </c>
    </row>
    <row r="10" spans="1:19" ht="15" customHeight="1" x14ac:dyDescent="0.2">
      <c r="A10" s="61" t="s">
        <v>58</v>
      </c>
      <c r="B10" s="112">
        <v>99</v>
      </c>
      <c r="C10" s="196">
        <v>31</v>
      </c>
      <c r="D10" s="71">
        <f>B10*C10/1000</f>
        <v>3.069</v>
      </c>
      <c r="E10" s="74"/>
      <c r="F10" s="22">
        <v>40</v>
      </c>
      <c r="G10" s="22">
        <f>C10*F10/1000</f>
        <v>1.24</v>
      </c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</row>
    <row r="11" spans="1:19" s="36" customFormat="1" ht="15" customHeight="1" x14ac:dyDescent="0.2">
      <c r="A11" s="61" t="s">
        <v>59</v>
      </c>
      <c r="B11" s="112">
        <v>99</v>
      </c>
      <c r="C11" s="196">
        <v>100</v>
      </c>
      <c r="D11" s="71">
        <f t="shared" ref="D11:D64" si="0">B11*C11/1000</f>
        <v>9.9</v>
      </c>
      <c r="E11" s="74"/>
      <c r="F11" s="22">
        <v>60.97</v>
      </c>
      <c r="G11" s="22">
        <f t="shared" ref="G11:G14" si="1">C11*F11/1000</f>
        <v>6.0970000000000004</v>
      </c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</row>
    <row r="12" spans="1:19" ht="15" customHeight="1" x14ac:dyDescent="0.2">
      <c r="A12" s="61" t="s">
        <v>41</v>
      </c>
      <c r="B12" s="112">
        <v>99</v>
      </c>
      <c r="C12" s="196">
        <v>10</v>
      </c>
      <c r="D12" s="71">
        <f t="shared" si="0"/>
        <v>0.99</v>
      </c>
      <c r="E12" s="74"/>
      <c r="F12" s="22">
        <v>450</v>
      </c>
      <c r="G12" s="22">
        <f t="shared" si="1"/>
        <v>4.5</v>
      </c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</row>
    <row r="13" spans="1:19" ht="15" customHeight="1" x14ac:dyDescent="0.2">
      <c r="A13" s="61" t="s">
        <v>22</v>
      </c>
      <c r="B13" s="112">
        <v>99</v>
      </c>
      <c r="C13" s="196">
        <v>6</v>
      </c>
      <c r="D13" s="71">
        <f t="shared" si="0"/>
        <v>0.59399999999999997</v>
      </c>
      <c r="E13" s="74"/>
      <c r="F13" s="22">
        <v>50</v>
      </c>
      <c r="G13" s="22">
        <f t="shared" si="1"/>
        <v>0.3</v>
      </c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</row>
    <row r="14" spans="1:19" s="36" customFormat="1" ht="15" customHeight="1" x14ac:dyDescent="0.2">
      <c r="A14" s="63" t="s">
        <v>19</v>
      </c>
      <c r="B14" s="112">
        <v>99</v>
      </c>
      <c r="C14" s="197">
        <v>2</v>
      </c>
      <c r="D14" s="72">
        <f t="shared" si="0"/>
        <v>0.19800000000000001</v>
      </c>
      <c r="E14" s="79"/>
      <c r="F14" s="22">
        <v>14</v>
      </c>
      <c r="G14" s="22">
        <f t="shared" si="1"/>
        <v>2.8000000000000001E-2</v>
      </c>
      <c r="H14" s="72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</row>
    <row r="15" spans="1:19" s="105" customFormat="1" ht="15" customHeight="1" x14ac:dyDescent="0.25">
      <c r="A15" s="119" t="s">
        <v>61</v>
      </c>
      <c r="B15" s="112">
        <v>99</v>
      </c>
      <c r="C15" s="205"/>
      <c r="D15" s="114"/>
      <c r="E15" s="116">
        <v>200</v>
      </c>
      <c r="F15" s="116"/>
      <c r="G15" s="114">
        <f>SUM(G16)</f>
        <v>2.72</v>
      </c>
      <c r="H15" s="114">
        <v>0.66</v>
      </c>
      <c r="I15" s="114">
        <v>0.26</v>
      </c>
      <c r="J15" s="114">
        <v>69.14</v>
      </c>
      <c r="K15" s="114">
        <v>200</v>
      </c>
      <c r="L15" s="104"/>
      <c r="M15" s="104">
        <v>80</v>
      </c>
      <c r="O15" s="104">
        <v>0.18</v>
      </c>
      <c r="P15" s="104">
        <v>8.1999999999999993</v>
      </c>
      <c r="Q15" s="104">
        <v>6.42</v>
      </c>
      <c r="R15" s="104">
        <v>0.96</v>
      </c>
      <c r="S15" s="104">
        <v>0.28000000000000003</v>
      </c>
    </row>
    <row r="16" spans="1:19" ht="15" customHeight="1" x14ac:dyDescent="0.2">
      <c r="A16" s="63" t="s">
        <v>62</v>
      </c>
      <c r="B16" s="112">
        <v>99</v>
      </c>
      <c r="C16" s="197">
        <v>32</v>
      </c>
      <c r="D16" s="72">
        <f t="shared" si="0"/>
        <v>3.1680000000000001</v>
      </c>
      <c r="E16" s="75"/>
      <c r="F16" s="22">
        <v>85</v>
      </c>
      <c r="G16" s="22">
        <f>C16*F16/1000</f>
        <v>2.72</v>
      </c>
      <c r="H16" s="72"/>
      <c r="I16" s="72"/>
      <c r="J16" s="72"/>
      <c r="K16" s="72"/>
      <c r="L16" s="72"/>
      <c r="M16" s="72"/>
      <c r="N16" s="72"/>
      <c r="O16" s="72"/>
      <c r="P16" s="72"/>
      <c r="Q16" s="72"/>
      <c r="R16" s="72"/>
      <c r="S16" s="72"/>
    </row>
    <row r="17" spans="1:19" s="105" customFormat="1" ht="15" customHeight="1" x14ac:dyDescent="0.25">
      <c r="A17" s="119" t="s">
        <v>143</v>
      </c>
      <c r="B17" s="112">
        <v>99</v>
      </c>
      <c r="C17" s="113"/>
      <c r="D17" s="114"/>
      <c r="E17" s="116">
        <v>150</v>
      </c>
      <c r="F17" s="116"/>
      <c r="G17" s="114">
        <f>SUM(G18)</f>
        <v>6.15</v>
      </c>
      <c r="H17" s="103">
        <v>12.18</v>
      </c>
      <c r="I17" s="103">
        <v>3.17</v>
      </c>
      <c r="J17" s="103">
        <v>28.5</v>
      </c>
      <c r="K17" s="104">
        <v>363</v>
      </c>
      <c r="L17" s="104">
        <v>0.05</v>
      </c>
      <c r="M17" s="104"/>
      <c r="N17" s="104"/>
      <c r="O17" s="104">
        <v>0.65</v>
      </c>
      <c r="P17" s="104">
        <v>11.5</v>
      </c>
      <c r="Q17" s="104">
        <v>43.5</v>
      </c>
      <c r="R17" s="104">
        <v>16.5</v>
      </c>
      <c r="S17" s="104">
        <v>0.55000000000000004</v>
      </c>
    </row>
    <row r="18" spans="1:19" ht="15" customHeight="1" x14ac:dyDescent="0.2">
      <c r="A18" s="63" t="s">
        <v>143</v>
      </c>
      <c r="B18" s="112">
        <v>99</v>
      </c>
      <c r="C18" s="77">
        <v>150</v>
      </c>
      <c r="D18" s="72">
        <f t="shared" si="0"/>
        <v>14.85</v>
      </c>
      <c r="E18" s="75"/>
      <c r="F18" s="8">
        <v>41</v>
      </c>
      <c r="G18" s="22">
        <f>C18*F18/1000</f>
        <v>6.15</v>
      </c>
      <c r="H18" s="72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</row>
    <row r="19" spans="1:19" s="36" customFormat="1" ht="15" customHeight="1" x14ac:dyDescent="0.2">
      <c r="A19" s="25"/>
      <c r="B19" s="65"/>
      <c r="C19" s="26"/>
      <c r="D19" s="66"/>
      <c r="E19" s="27"/>
      <c r="F19" s="27"/>
      <c r="G19" s="27"/>
      <c r="H19" s="15">
        <f t="shared" ref="H19:S19" si="2">SUM(H9:H18)</f>
        <v>20.16</v>
      </c>
      <c r="I19" s="15">
        <f t="shared" si="2"/>
        <v>9.35</v>
      </c>
      <c r="J19" s="15">
        <f t="shared" si="2"/>
        <v>135.13999999999999</v>
      </c>
      <c r="K19" s="15">
        <f t="shared" si="2"/>
        <v>814</v>
      </c>
      <c r="L19" s="15">
        <f t="shared" si="2"/>
        <v>0.09</v>
      </c>
      <c r="M19" s="15">
        <f t="shared" si="2"/>
        <v>80</v>
      </c>
      <c r="N19" s="15">
        <f t="shared" si="2"/>
        <v>0</v>
      </c>
      <c r="O19" s="15">
        <f t="shared" si="2"/>
        <v>2.21</v>
      </c>
      <c r="P19" s="15">
        <f t="shared" si="2"/>
        <v>34.700000000000003</v>
      </c>
      <c r="Q19" s="15">
        <f t="shared" si="2"/>
        <v>72.42</v>
      </c>
      <c r="R19" s="15">
        <f t="shared" si="2"/>
        <v>23.71</v>
      </c>
      <c r="S19" s="15">
        <f t="shared" si="2"/>
        <v>1.08</v>
      </c>
    </row>
    <row r="20" spans="1:19" ht="15" customHeight="1" x14ac:dyDescent="0.2">
      <c r="A20" s="134" t="s">
        <v>12</v>
      </c>
      <c r="B20" s="140">
        <v>99</v>
      </c>
      <c r="C20" s="156"/>
      <c r="D20" s="157"/>
      <c r="E20" s="136"/>
      <c r="F20" s="136"/>
      <c r="G20" s="136"/>
      <c r="H20" s="158"/>
      <c r="I20" s="158"/>
      <c r="J20" s="158"/>
      <c r="K20" s="159"/>
      <c r="L20" s="159"/>
      <c r="M20" s="159"/>
      <c r="N20" s="159"/>
      <c r="O20" s="159"/>
      <c r="P20" s="159"/>
      <c r="Q20" s="159"/>
      <c r="R20" s="159"/>
      <c r="S20" s="159"/>
    </row>
    <row r="21" spans="1:19" s="105" customFormat="1" ht="25.5" x14ac:dyDescent="0.25">
      <c r="A21" s="92" t="s">
        <v>157</v>
      </c>
      <c r="B21" s="112">
        <v>99</v>
      </c>
      <c r="C21" s="201"/>
      <c r="D21" s="103"/>
      <c r="E21" s="103">
        <v>100</v>
      </c>
      <c r="F21" s="103"/>
      <c r="G21" s="104">
        <f>SUM(G22:G26)</f>
        <v>2.9379</v>
      </c>
      <c r="H21" s="103">
        <v>2.17</v>
      </c>
      <c r="I21" s="103">
        <v>3.5</v>
      </c>
      <c r="J21" s="103">
        <v>9.2799999999999994</v>
      </c>
      <c r="K21" s="103">
        <v>51.03</v>
      </c>
      <c r="L21" s="103">
        <v>0.02</v>
      </c>
      <c r="M21" s="103">
        <v>24.43</v>
      </c>
      <c r="N21" s="103"/>
      <c r="O21" s="103">
        <v>2.31</v>
      </c>
      <c r="P21" s="103">
        <v>43</v>
      </c>
      <c r="Q21" s="103">
        <v>28.32</v>
      </c>
      <c r="R21" s="103">
        <v>16</v>
      </c>
      <c r="S21" s="103">
        <v>0.52</v>
      </c>
    </row>
    <row r="22" spans="1:19" ht="15" customHeight="1" x14ac:dyDescent="0.2">
      <c r="A22" s="149" t="s">
        <v>26</v>
      </c>
      <c r="B22" s="112">
        <v>99</v>
      </c>
      <c r="C22" s="202">
        <v>99</v>
      </c>
      <c r="D22" s="7">
        <f>B22*C22/1000</f>
        <v>9.8010000000000002</v>
      </c>
      <c r="E22" s="7"/>
      <c r="F22" s="22">
        <v>18.3</v>
      </c>
      <c r="G22" s="22">
        <f>C22*F22/1000</f>
        <v>1.8117000000000001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</row>
    <row r="23" spans="1:19" ht="15" customHeight="1" x14ac:dyDescent="0.2">
      <c r="A23" s="149" t="s">
        <v>28</v>
      </c>
      <c r="B23" s="112">
        <v>99</v>
      </c>
      <c r="C23" s="202">
        <v>13</v>
      </c>
      <c r="D23" s="7">
        <f t="shared" ref="D23:D27" si="3">B23*C23/1000</f>
        <v>1.2869999999999999</v>
      </c>
      <c r="E23" s="7"/>
      <c r="F23" s="22">
        <v>22.4</v>
      </c>
      <c r="G23" s="22">
        <f t="shared" ref="G23:G27" si="4">C23*F23/1000</f>
        <v>0.29120000000000001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</row>
    <row r="24" spans="1:19" s="36" customFormat="1" ht="15" customHeight="1" x14ac:dyDescent="0.2">
      <c r="A24" s="149" t="s">
        <v>114</v>
      </c>
      <c r="B24" s="112">
        <v>99</v>
      </c>
      <c r="C24" s="202">
        <v>0.03</v>
      </c>
      <c r="D24" s="7">
        <f t="shared" si="3"/>
        <v>2.9699999999999996E-3</v>
      </c>
      <c r="E24" s="7"/>
      <c r="F24" s="22"/>
      <c r="G24" s="22">
        <f t="shared" si="4"/>
        <v>0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</row>
    <row r="25" spans="1:19" ht="15" customHeight="1" x14ac:dyDescent="0.2">
      <c r="A25" s="149" t="s">
        <v>22</v>
      </c>
      <c r="B25" s="112">
        <v>99</v>
      </c>
      <c r="C25" s="202">
        <v>5</v>
      </c>
      <c r="D25" s="7">
        <f t="shared" si="3"/>
        <v>0.495</v>
      </c>
      <c r="E25" s="7"/>
      <c r="F25" s="22">
        <v>50</v>
      </c>
      <c r="G25" s="22">
        <f t="shared" si="4"/>
        <v>0.25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</row>
    <row r="26" spans="1:19" ht="15" customHeight="1" x14ac:dyDescent="0.2">
      <c r="A26" s="209" t="s">
        <v>25</v>
      </c>
      <c r="B26" s="112">
        <v>99</v>
      </c>
      <c r="C26" s="200">
        <v>5</v>
      </c>
      <c r="D26" s="6">
        <f t="shared" si="3"/>
        <v>0.495</v>
      </c>
      <c r="E26" s="6"/>
      <c r="F26" s="8">
        <v>117</v>
      </c>
      <c r="G26" s="22">
        <f t="shared" si="4"/>
        <v>0.58499999999999996</v>
      </c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</row>
    <row r="27" spans="1:19" ht="15" customHeight="1" x14ac:dyDescent="0.2">
      <c r="A27" s="217" t="s">
        <v>19</v>
      </c>
      <c r="B27" s="112">
        <v>99</v>
      </c>
      <c r="C27" s="77">
        <v>1.5</v>
      </c>
      <c r="D27" s="72">
        <f t="shared" si="3"/>
        <v>0.14849999999999999</v>
      </c>
      <c r="E27" s="75"/>
      <c r="F27" s="71">
        <v>14</v>
      </c>
      <c r="G27" s="22">
        <f t="shared" si="4"/>
        <v>2.1000000000000001E-2</v>
      </c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</row>
    <row r="28" spans="1:19" ht="28.5" customHeight="1" x14ac:dyDescent="0.2">
      <c r="A28" s="216" t="s">
        <v>267</v>
      </c>
      <c r="B28" s="112">
        <v>99</v>
      </c>
      <c r="C28" s="205"/>
      <c r="D28" s="114"/>
      <c r="E28" s="116">
        <v>250</v>
      </c>
      <c r="F28" s="116"/>
      <c r="G28" s="114">
        <f>SUM(G29:G35)</f>
        <v>3.0816999999999997</v>
      </c>
      <c r="H28" s="114">
        <v>13.44</v>
      </c>
      <c r="I28" s="114">
        <v>50</v>
      </c>
      <c r="J28" s="114">
        <v>15.8</v>
      </c>
      <c r="K28" s="114">
        <v>128.25</v>
      </c>
      <c r="L28" s="114">
        <v>0.18</v>
      </c>
      <c r="M28" s="114">
        <v>1.2</v>
      </c>
      <c r="N28" s="114"/>
      <c r="O28" s="114">
        <v>1.2</v>
      </c>
      <c r="P28" s="114">
        <v>99</v>
      </c>
      <c r="Q28" s="114">
        <v>393</v>
      </c>
      <c r="R28" s="114">
        <v>57</v>
      </c>
      <c r="S28" s="114">
        <v>2.7</v>
      </c>
    </row>
    <row r="29" spans="1:19" ht="15" customHeight="1" x14ac:dyDescent="0.2">
      <c r="A29" s="61" t="s">
        <v>40</v>
      </c>
      <c r="B29" s="112">
        <v>99</v>
      </c>
      <c r="C29" s="196">
        <v>20</v>
      </c>
      <c r="D29" s="71">
        <f t="shared" si="0"/>
        <v>1.98</v>
      </c>
      <c r="E29" s="74"/>
      <c r="F29" s="71">
        <v>34.5</v>
      </c>
      <c r="G29" s="22">
        <f>C29*F29/1000</f>
        <v>0.69</v>
      </c>
      <c r="H29" s="71"/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</row>
    <row r="30" spans="1:19" s="105" customFormat="1" x14ac:dyDescent="0.2">
      <c r="A30" s="61" t="s">
        <v>27</v>
      </c>
      <c r="B30" s="112">
        <v>99</v>
      </c>
      <c r="C30" s="196">
        <v>67</v>
      </c>
      <c r="D30" s="71">
        <f t="shared" si="0"/>
        <v>6.633</v>
      </c>
      <c r="E30" s="74"/>
      <c r="F30" s="71">
        <v>16.899999999999999</v>
      </c>
      <c r="G30" s="22">
        <f t="shared" ref="G30:G35" si="5">C30*F30/1000</f>
        <v>1.1322999999999999</v>
      </c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</row>
    <row r="31" spans="1:19" ht="15" customHeight="1" x14ac:dyDescent="0.2">
      <c r="A31" s="61" t="s">
        <v>36</v>
      </c>
      <c r="B31" s="112">
        <v>99</v>
      </c>
      <c r="C31" s="196">
        <v>12</v>
      </c>
      <c r="D31" s="71">
        <f t="shared" si="0"/>
        <v>1.1879999999999999</v>
      </c>
      <c r="E31" s="74"/>
      <c r="F31" s="71">
        <v>24</v>
      </c>
      <c r="G31" s="22">
        <f t="shared" si="5"/>
        <v>0.28799999999999998</v>
      </c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</row>
    <row r="32" spans="1:19" ht="15" customHeight="1" x14ac:dyDescent="0.2">
      <c r="A32" s="61" t="s">
        <v>28</v>
      </c>
      <c r="B32" s="112">
        <v>99</v>
      </c>
      <c r="C32" s="196">
        <v>16</v>
      </c>
      <c r="D32" s="71">
        <f t="shared" si="0"/>
        <v>1.5840000000000001</v>
      </c>
      <c r="E32" s="74"/>
      <c r="F32" s="71">
        <v>22.4</v>
      </c>
      <c r="G32" s="22">
        <f t="shared" si="5"/>
        <v>0.3584</v>
      </c>
      <c r="H32" s="71"/>
      <c r="I32" s="71"/>
      <c r="J32" s="71"/>
      <c r="K32" s="71"/>
      <c r="L32" s="71"/>
      <c r="M32" s="71"/>
      <c r="N32" s="71"/>
      <c r="O32" s="71"/>
      <c r="P32" s="71"/>
      <c r="Q32" s="71"/>
      <c r="R32" s="71"/>
      <c r="S32" s="71"/>
    </row>
    <row r="33" spans="1:19" ht="15" customHeight="1" x14ac:dyDescent="0.2">
      <c r="A33" s="61" t="s">
        <v>24</v>
      </c>
      <c r="B33" s="112">
        <v>99</v>
      </c>
      <c r="C33" s="196">
        <v>6</v>
      </c>
      <c r="D33" s="71">
        <f t="shared" si="0"/>
        <v>0.59399999999999997</v>
      </c>
      <c r="E33" s="74"/>
      <c r="F33" s="71"/>
      <c r="G33" s="22">
        <f t="shared" si="5"/>
        <v>0</v>
      </c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</row>
    <row r="34" spans="1:19" s="105" customFormat="1" ht="14.25" customHeight="1" x14ac:dyDescent="0.2">
      <c r="A34" s="61" t="s">
        <v>19</v>
      </c>
      <c r="B34" s="112">
        <v>99</v>
      </c>
      <c r="C34" s="196">
        <v>2</v>
      </c>
      <c r="D34" s="71">
        <f t="shared" si="0"/>
        <v>0.19800000000000001</v>
      </c>
      <c r="E34" s="74"/>
      <c r="F34" s="71">
        <v>14</v>
      </c>
      <c r="G34" s="22">
        <f t="shared" si="5"/>
        <v>2.8000000000000001E-2</v>
      </c>
      <c r="H34" s="71"/>
      <c r="I34" s="71"/>
      <c r="J34" s="71"/>
      <c r="K34" s="71"/>
      <c r="L34" s="71"/>
      <c r="M34" s="71"/>
      <c r="N34" s="71"/>
      <c r="O34" s="71"/>
      <c r="P34" s="71"/>
      <c r="Q34" s="71"/>
      <c r="R34" s="71"/>
      <c r="S34" s="71"/>
    </row>
    <row r="35" spans="1:19" ht="15" customHeight="1" x14ac:dyDescent="0.2">
      <c r="A35" s="63" t="s">
        <v>25</v>
      </c>
      <c r="B35" s="112">
        <v>99</v>
      </c>
      <c r="C35" s="197">
        <v>5</v>
      </c>
      <c r="D35" s="72">
        <f t="shared" si="0"/>
        <v>0.495</v>
      </c>
      <c r="E35" s="75"/>
      <c r="F35" s="72">
        <v>117</v>
      </c>
      <c r="G35" s="22">
        <f t="shared" si="5"/>
        <v>0.58499999999999996</v>
      </c>
      <c r="H35" s="72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72"/>
    </row>
    <row r="36" spans="1:19" ht="29.25" customHeight="1" x14ac:dyDescent="0.2">
      <c r="A36" s="119" t="s">
        <v>119</v>
      </c>
      <c r="B36" s="112">
        <v>99</v>
      </c>
      <c r="C36" s="205"/>
      <c r="D36" s="114"/>
      <c r="E36" s="116" t="s">
        <v>182</v>
      </c>
      <c r="F36" s="116"/>
      <c r="G36" s="114">
        <f>SUM(G37:G45)</f>
        <v>26.934240000000003</v>
      </c>
      <c r="H36" s="114">
        <v>8</v>
      </c>
      <c r="I36" s="114">
        <v>6.4</v>
      </c>
      <c r="J36" s="114">
        <v>5.9</v>
      </c>
      <c r="K36" s="114">
        <v>112</v>
      </c>
      <c r="L36" s="114">
        <v>0.09</v>
      </c>
      <c r="M36" s="114">
        <v>0.5</v>
      </c>
      <c r="N36" s="114">
        <v>30</v>
      </c>
      <c r="O36" s="114">
        <v>4.0999999999999996</v>
      </c>
      <c r="P36" s="114">
        <v>28.3</v>
      </c>
      <c r="Q36" s="114">
        <v>7.02</v>
      </c>
      <c r="R36" s="114">
        <v>26.9</v>
      </c>
      <c r="S36" s="114">
        <v>1.4</v>
      </c>
    </row>
    <row r="37" spans="1:19" ht="15" customHeight="1" x14ac:dyDescent="0.2">
      <c r="A37" s="61" t="s">
        <v>203</v>
      </c>
      <c r="B37" s="112">
        <v>99</v>
      </c>
      <c r="C37" s="196">
        <v>122</v>
      </c>
      <c r="D37" s="71">
        <f t="shared" ref="D37:D45" si="6">B37*C37/1000</f>
        <v>12.077999999999999</v>
      </c>
      <c r="E37" s="74"/>
      <c r="F37" s="71">
        <v>180</v>
      </c>
      <c r="G37" s="22">
        <f>C37*F37/1000</f>
        <v>21.96</v>
      </c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</row>
    <row r="38" spans="1:19" ht="15" customHeight="1" x14ac:dyDescent="0.2">
      <c r="A38" s="61" t="s">
        <v>36</v>
      </c>
      <c r="B38" s="112">
        <v>99</v>
      </c>
      <c r="C38" s="196">
        <v>20</v>
      </c>
      <c r="D38" s="71">
        <f t="shared" si="6"/>
        <v>1.98</v>
      </c>
      <c r="E38" s="74"/>
      <c r="F38" s="71">
        <v>23.8</v>
      </c>
      <c r="G38" s="22">
        <f t="shared" ref="G38:G45" si="7">C38*F38/1000</f>
        <v>0.47599999999999998</v>
      </c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</row>
    <row r="39" spans="1:19" ht="15" customHeight="1" x14ac:dyDescent="0.2">
      <c r="A39" s="61" t="s">
        <v>121</v>
      </c>
      <c r="B39" s="112">
        <v>99</v>
      </c>
      <c r="C39" s="196">
        <v>2</v>
      </c>
      <c r="D39" s="71">
        <f t="shared" si="6"/>
        <v>0.19800000000000001</v>
      </c>
      <c r="E39" s="74"/>
      <c r="F39" s="71"/>
      <c r="G39" s="22">
        <f t="shared" si="7"/>
        <v>0</v>
      </c>
      <c r="H39" s="71"/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</row>
    <row r="40" spans="1:19" ht="15" customHeight="1" x14ac:dyDescent="0.2">
      <c r="A40" s="61" t="s">
        <v>59</v>
      </c>
      <c r="B40" s="112">
        <v>99</v>
      </c>
      <c r="C40" s="196">
        <v>8</v>
      </c>
      <c r="D40" s="71">
        <f t="shared" si="6"/>
        <v>0.79200000000000004</v>
      </c>
      <c r="E40" s="74"/>
      <c r="F40" s="71">
        <v>41.28</v>
      </c>
      <c r="G40" s="22">
        <f t="shared" si="7"/>
        <v>0.33024000000000003</v>
      </c>
      <c r="H40" s="71"/>
      <c r="I40" s="71"/>
      <c r="J40" s="71"/>
      <c r="K40" s="71"/>
      <c r="L40" s="71"/>
      <c r="M40" s="71"/>
      <c r="N40" s="71"/>
      <c r="O40" s="71"/>
      <c r="P40" s="71"/>
      <c r="Q40" s="71"/>
      <c r="R40" s="71"/>
      <c r="S40" s="71"/>
    </row>
    <row r="41" spans="1:19" ht="15" customHeight="1" x14ac:dyDescent="0.2">
      <c r="A41" s="61" t="s">
        <v>122</v>
      </c>
      <c r="B41" s="112">
        <v>99</v>
      </c>
      <c r="C41" s="196">
        <v>3</v>
      </c>
      <c r="D41" s="71">
        <f t="shared" si="6"/>
        <v>0.29699999999999999</v>
      </c>
      <c r="E41" s="74"/>
      <c r="F41" s="71">
        <v>7</v>
      </c>
      <c r="G41" s="22">
        <f t="shared" si="7"/>
        <v>2.1000000000000001E-2</v>
      </c>
      <c r="H41" s="71"/>
      <c r="I41" s="71"/>
      <c r="J41" s="71"/>
      <c r="K41" s="71"/>
      <c r="L41" s="71"/>
      <c r="M41" s="71"/>
      <c r="N41" s="71"/>
      <c r="O41" s="71"/>
      <c r="P41" s="71"/>
      <c r="Q41" s="71"/>
      <c r="R41" s="71"/>
      <c r="S41" s="71"/>
    </row>
    <row r="42" spans="1:19" ht="26.25" customHeight="1" x14ac:dyDescent="0.2">
      <c r="A42" s="61" t="s">
        <v>78</v>
      </c>
      <c r="B42" s="112">
        <v>99</v>
      </c>
      <c r="C42" s="196">
        <v>6</v>
      </c>
      <c r="D42" s="71">
        <f t="shared" si="6"/>
        <v>0.59399999999999997</v>
      </c>
      <c r="E42" s="74"/>
      <c r="F42" s="71">
        <v>0</v>
      </c>
      <c r="G42" s="22">
        <f t="shared" si="7"/>
        <v>0</v>
      </c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</row>
    <row r="43" spans="1:19" ht="15" customHeight="1" x14ac:dyDescent="0.2">
      <c r="A43" s="61" t="s">
        <v>19</v>
      </c>
      <c r="B43" s="112">
        <v>99</v>
      </c>
      <c r="C43" s="196">
        <v>3</v>
      </c>
      <c r="D43" s="71">
        <f t="shared" si="6"/>
        <v>0.29699999999999999</v>
      </c>
      <c r="E43" s="74"/>
      <c r="F43" s="71">
        <v>9.8000000000000007</v>
      </c>
      <c r="G43" s="22">
        <f t="shared" si="7"/>
        <v>2.9400000000000003E-2</v>
      </c>
      <c r="H43" s="71"/>
      <c r="I43" s="71"/>
      <c r="J43" s="71"/>
      <c r="K43" s="71"/>
      <c r="L43" s="71"/>
      <c r="M43" s="71"/>
      <c r="N43" s="71"/>
      <c r="O43" s="71"/>
      <c r="P43" s="71"/>
      <c r="Q43" s="71"/>
      <c r="R43" s="71"/>
      <c r="S43" s="71"/>
    </row>
    <row r="44" spans="1:19" ht="15" customHeight="1" x14ac:dyDescent="0.2">
      <c r="A44" s="61" t="s">
        <v>41</v>
      </c>
      <c r="B44" s="112">
        <v>99</v>
      </c>
      <c r="C44" s="196">
        <v>10</v>
      </c>
      <c r="D44" s="71">
        <f t="shared" si="6"/>
        <v>0.99</v>
      </c>
      <c r="E44" s="62"/>
      <c r="F44" s="71">
        <v>338.96</v>
      </c>
      <c r="G44" s="22">
        <f t="shared" si="7"/>
        <v>3.3895999999999997</v>
      </c>
      <c r="H44" s="71"/>
      <c r="I44" s="71"/>
      <c r="J44" s="71"/>
      <c r="K44" s="71"/>
      <c r="L44" s="71"/>
      <c r="M44" s="71"/>
      <c r="N44" s="71"/>
      <c r="O44" s="71"/>
      <c r="P44" s="71"/>
      <c r="Q44" s="71"/>
      <c r="R44" s="71"/>
      <c r="S44" s="71"/>
    </row>
    <row r="45" spans="1:19" ht="15" customHeight="1" x14ac:dyDescent="0.2">
      <c r="A45" s="63" t="s">
        <v>25</v>
      </c>
      <c r="B45" s="112">
        <v>99</v>
      </c>
      <c r="C45" s="197">
        <v>7</v>
      </c>
      <c r="D45" s="72">
        <f t="shared" si="6"/>
        <v>0.69299999999999995</v>
      </c>
      <c r="E45" s="75"/>
      <c r="F45" s="72">
        <v>104</v>
      </c>
      <c r="G45" s="22">
        <f t="shared" si="7"/>
        <v>0.72799999999999998</v>
      </c>
      <c r="H45" s="72"/>
      <c r="I45" s="72"/>
      <c r="J45" s="72"/>
      <c r="K45" s="72"/>
      <c r="L45" s="72"/>
      <c r="M45" s="72"/>
      <c r="N45" s="72"/>
      <c r="O45" s="72"/>
      <c r="P45" s="72"/>
      <c r="Q45" s="72"/>
      <c r="R45" s="72"/>
      <c r="S45" s="72"/>
    </row>
    <row r="46" spans="1:19" ht="26.25" customHeight="1" x14ac:dyDescent="0.2">
      <c r="A46" s="119" t="s">
        <v>64</v>
      </c>
      <c r="B46" s="112">
        <v>99</v>
      </c>
      <c r="C46" s="205"/>
      <c r="D46" s="114"/>
      <c r="E46" s="116">
        <v>200</v>
      </c>
      <c r="F46" s="116"/>
      <c r="G46" s="114">
        <f>SUM(G47:G50)</f>
        <v>8.9962400000000002</v>
      </c>
      <c r="H46" s="114">
        <v>3.3</v>
      </c>
      <c r="I46" s="114">
        <v>1.2</v>
      </c>
      <c r="J46" s="114">
        <v>21.4</v>
      </c>
      <c r="K46" s="114">
        <v>111</v>
      </c>
      <c r="L46" s="114">
        <v>1.54</v>
      </c>
      <c r="M46" s="114">
        <v>5</v>
      </c>
      <c r="N46" s="114">
        <v>44.2</v>
      </c>
      <c r="O46" s="114">
        <v>0.2</v>
      </c>
      <c r="P46" s="114">
        <v>51</v>
      </c>
      <c r="Q46" s="114">
        <v>102.6</v>
      </c>
      <c r="R46" s="114">
        <v>35.6</v>
      </c>
      <c r="S46" s="114">
        <v>1.1399999999999999</v>
      </c>
    </row>
    <row r="47" spans="1:19" ht="15" customHeight="1" x14ac:dyDescent="0.2">
      <c r="A47" s="61" t="s">
        <v>27</v>
      </c>
      <c r="B47" s="112">
        <v>99</v>
      </c>
      <c r="C47" s="196">
        <v>228</v>
      </c>
      <c r="D47" s="71">
        <f t="shared" si="0"/>
        <v>22.571999999999999</v>
      </c>
      <c r="E47" s="74"/>
      <c r="F47" s="71">
        <v>16.899999999999999</v>
      </c>
      <c r="G47" s="22">
        <f>C47*F47/1000</f>
        <v>3.8531999999999997</v>
      </c>
      <c r="H47" s="71"/>
      <c r="I47" s="71"/>
      <c r="J47" s="71"/>
      <c r="K47" s="71"/>
      <c r="L47" s="71"/>
      <c r="M47" s="71"/>
      <c r="N47" s="71"/>
      <c r="O47" s="71"/>
      <c r="P47" s="71"/>
      <c r="Q47" s="71"/>
      <c r="R47" s="71"/>
      <c r="S47" s="71"/>
    </row>
    <row r="48" spans="1:19" ht="15" customHeight="1" x14ac:dyDescent="0.2">
      <c r="A48" s="61" t="s">
        <v>41</v>
      </c>
      <c r="B48" s="112">
        <v>99</v>
      </c>
      <c r="C48" s="196">
        <v>7</v>
      </c>
      <c r="D48" s="71">
        <f t="shared" si="0"/>
        <v>0.69299999999999995</v>
      </c>
      <c r="E48" s="74"/>
      <c r="F48" s="71">
        <v>450</v>
      </c>
      <c r="G48" s="22">
        <f t="shared" ref="G48:G50" si="8">C48*F48/1000</f>
        <v>3.15</v>
      </c>
      <c r="H48" s="71"/>
      <c r="I48" s="71"/>
      <c r="J48" s="71"/>
      <c r="K48" s="71"/>
      <c r="L48" s="71"/>
      <c r="M48" s="71"/>
      <c r="N48" s="71"/>
      <c r="O48" s="71"/>
      <c r="P48" s="71"/>
      <c r="Q48" s="71"/>
      <c r="R48" s="71"/>
      <c r="S48" s="71"/>
    </row>
    <row r="49" spans="1:19" ht="15" customHeight="1" x14ac:dyDescent="0.2">
      <c r="A49" s="61" t="s">
        <v>19</v>
      </c>
      <c r="B49" s="112">
        <v>99</v>
      </c>
      <c r="C49" s="196">
        <v>3</v>
      </c>
      <c r="D49" s="71">
        <f t="shared" si="0"/>
        <v>0.29699999999999999</v>
      </c>
      <c r="E49" s="74"/>
      <c r="F49" s="71">
        <v>14</v>
      </c>
      <c r="G49" s="22">
        <f t="shared" si="8"/>
        <v>4.2000000000000003E-2</v>
      </c>
      <c r="H49" s="71"/>
      <c r="I49" s="71"/>
      <c r="J49" s="71"/>
      <c r="K49" s="71"/>
      <c r="L49" s="71"/>
      <c r="M49" s="71"/>
      <c r="N49" s="71"/>
      <c r="O49" s="71"/>
      <c r="P49" s="71"/>
      <c r="Q49" s="71"/>
      <c r="R49" s="71"/>
      <c r="S49" s="71"/>
    </row>
    <row r="50" spans="1:19" s="36" customFormat="1" x14ac:dyDescent="0.2">
      <c r="A50" s="63" t="s">
        <v>59</v>
      </c>
      <c r="B50" s="112">
        <v>99</v>
      </c>
      <c r="C50" s="197">
        <v>32</v>
      </c>
      <c r="D50" s="72">
        <f t="shared" si="0"/>
        <v>3.1680000000000001</v>
      </c>
      <c r="E50" s="75"/>
      <c r="F50" s="72">
        <v>60.97</v>
      </c>
      <c r="G50" s="22">
        <f t="shared" si="8"/>
        <v>1.9510399999999999</v>
      </c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</row>
    <row r="51" spans="1:19" ht="15" customHeight="1" x14ac:dyDescent="0.2">
      <c r="A51" s="119" t="s">
        <v>204</v>
      </c>
      <c r="B51" s="112">
        <v>99</v>
      </c>
      <c r="C51" s="113"/>
      <c r="D51" s="114"/>
      <c r="E51" s="116">
        <v>200</v>
      </c>
      <c r="F51" s="116"/>
      <c r="G51" s="114">
        <f>SUM(G52)</f>
        <v>10.4</v>
      </c>
      <c r="H51" s="114">
        <v>1</v>
      </c>
      <c r="I51" s="120">
        <v>0</v>
      </c>
      <c r="J51" s="114">
        <v>19.8</v>
      </c>
      <c r="K51" s="114">
        <v>85</v>
      </c>
      <c r="L51" s="114"/>
      <c r="M51" s="114">
        <v>20</v>
      </c>
      <c r="N51" s="114"/>
      <c r="O51" s="114">
        <v>0.67</v>
      </c>
      <c r="P51" s="114">
        <v>52</v>
      </c>
      <c r="Q51" s="114">
        <v>82.67</v>
      </c>
      <c r="R51" s="114">
        <v>30</v>
      </c>
      <c r="S51" s="114">
        <v>3.2</v>
      </c>
    </row>
    <row r="52" spans="1:19" ht="15" customHeight="1" x14ac:dyDescent="0.2">
      <c r="A52" s="63" t="s">
        <v>204</v>
      </c>
      <c r="B52" s="112">
        <v>99</v>
      </c>
      <c r="C52" s="77">
        <v>200</v>
      </c>
      <c r="D52" s="72">
        <f t="shared" si="0"/>
        <v>19.8</v>
      </c>
      <c r="E52" s="75"/>
      <c r="F52" s="75">
        <v>52</v>
      </c>
      <c r="G52" s="22">
        <f>C52*F52/1000</f>
        <v>10.4</v>
      </c>
      <c r="H52" s="72"/>
      <c r="I52" s="72"/>
      <c r="J52" s="72"/>
      <c r="K52" s="72"/>
      <c r="L52" s="72"/>
      <c r="M52" s="72"/>
      <c r="N52" s="72"/>
      <c r="O52" s="72"/>
      <c r="P52" s="72"/>
      <c r="Q52" s="72"/>
      <c r="R52" s="72"/>
      <c r="S52" s="72"/>
    </row>
    <row r="53" spans="1:19" s="36" customFormat="1" ht="15" customHeight="1" x14ac:dyDescent="0.2">
      <c r="A53" s="119" t="s">
        <v>44</v>
      </c>
      <c r="B53" s="112">
        <v>99</v>
      </c>
      <c r="C53" s="113"/>
      <c r="D53" s="114"/>
      <c r="E53" s="116">
        <v>90</v>
      </c>
      <c r="F53" s="116"/>
      <c r="G53" s="114">
        <f>SUM(G54)</f>
        <v>3.69</v>
      </c>
      <c r="H53" s="35">
        <v>8.4600000000000009</v>
      </c>
      <c r="I53" s="35">
        <v>2.5099999999999998</v>
      </c>
      <c r="J53" s="35">
        <v>44.33</v>
      </c>
      <c r="K53" s="35">
        <v>186</v>
      </c>
      <c r="L53" s="35">
        <v>7.0000000000000007E-2</v>
      </c>
      <c r="M53" s="35"/>
      <c r="N53" s="35"/>
      <c r="O53" s="35">
        <v>0.54</v>
      </c>
      <c r="P53" s="35">
        <v>13.8</v>
      </c>
      <c r="Q53" s="35">
        <v>63.6</v>
      </c>
      <c r="R53" s="35">
        <v>15</v>
      </c>
      <c r="S53" s="35">
        <v>1.86</v>
      </c>
    </row>
    <row r="54" spans="1:19" ht="15" customHeight="1" x14ac:dyDescent="0.2">
      <c r="A54" s="63" t="s">
        <v>44</v>
      </c>
      <c r="B54" s="112">
        <v>99</v>
      </c>
      <c r="C54" s="77">
        <v>90</v>
      </c>
      <c r="D54" s="72">
        <f t="shared" ref="D54" si="9">B54*C54/1000</f>
        <v>8.91</v>
      </c>
      <c r="E54" s="75"/>
      <c r="F54" s="22">
        <v>41</v>
      </c>
      <c r="G54" s="22">
        <f>C54*F54/1000</f>
        <v>3.69</v>
      </c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</row>
    <row r="55" spans="1:19" ht="15" customHeight="1" x14ac:dyDescent="0.2">
      <c r="A55" s="111" t="s">
        <v>150</v>
      </c>
      <c r="B55" s="112">
        <v>99</v>
      </c>
      <c r="C55" s="113"/>
      <c r="D55" s="114"/>
      <c r="E55" s="115">
        <v>100</v>
      </c>
      <c r="F55" s="116"/>
      <c r="G55" s="114">
        <f>SUM(G56)</f>
        <v>26.19</v>
      </c>
      <c r="H55" s="114">
        <v>0.78</v>
      </c>
      <c r="I55" s="114">
        <v>0.57999999999999996</v>
      </c>
      <c r="J55" s="114">
        <v>21.15</v>
      </c>
      <c r="K55" s="114">
        <v>43</v>
      </c>
      <c r="L55" s="231">
        <v>0.02</v>
      </c>
      <c r="M55" s="231">
        <v>3.75</v>
      </c>
      <c r="N55" s="231"/>
      <c r="O55" s="231">
        <v>0.3</v>
      </c>
      <c r="P55" s="231">
        <v>14.25</v>
      </c>
      <c r="Q55" s="231">
        <v>12</v>
      </c>
      <c r="R55" s="231">
        <v>9</v>
      </c>
      <c r="S55" s="231">
        <v>1.73</v>
      </c>
    </row>
    <row r="56" spans="1:19" ht="15" customHeight="1" x14ac:dyDescent="0.2">
      <c r="A56" s="82" t="s">
        <v>150</v>
      </c>
      <c r="B56" s="112">
        <v>99</v>
      </c>
      <c r="C56" s="77">
        <v>194</v>
      </c>
      <c r="D56" s="72">
        <f t="shared" ref="D56" si="10">B56*C56/1000</f>
        <v>19.206</v>
      </c>
      <c r="E56" s="64"/>
      <c r="F56" s="75">
        <v>135</v>
      </c>
      <c r="G56" s="8">
        <f>C56*F56/1000</f>
        <v>26.19</v>
      </c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</row>
    <row r="57" spans="1:19" ht="27" customHeight="1" x14ac:dyDescent="0.2">
      <c r="A57" s="180" t="s">
        <v>65</v>
      </c>
      <c r="B57" s="112">
        <v>99</v>
      </c>
      <c r="C57" s="117"/>
      <c r="D57" s="118"/>
      <c r="E57" s="182">
        <v>50</v>
      </c>
      <c r="F57" s="183"/>
      <c r="G57" s="118">
        <f>SUM(G58:G64)</f>
        <v>17.778000000000002</v>
      </c>
      <c r="H57" s="118">
        <v>7.73</v>
      </c>
      <c r="I57" s="118">
        <v>8.09</v>
      </c>
      <c r="J57" s="118">
        <v>31.87</v>
      </c>
      <c r="K57" s="118">
        <v>151.5</v>
      </c>
      <c r="L57" s="118" t="s">
        <v>258</v>
      </c>
      <c r="M57" s="118">
        <v>0.2</v>
      </c>
      <c r="N57" s="118">
        <v>100</v>
      </c>
      <c r="O57" s="118">
        <v>2.2000000000000002</v>
      </c>
      <c r="P57" s="118">
        <v>81.900000000000006</v>
      </c>
      <c r="Q57" s="118">
        <v>3.2</v>
      </c>
      <c r="R57" s="118">
        <v>18.3</v>
      </c>
      <c r="S57" s="118">
        <v>1.1000000000000001</v>
      </c>
    </row>
    <row r="58" spans="1:19" ht="15" customHeight="1" x14ac:dyDescent="0.2">
      <c r="A58" s="81" t="s">
        <v>66</v>
      </c>
      <c r="B58" s="112">
        <v>99</v>
      </c>
      <c r="C58" s="76">
        <v>1</v>
      </c>
      <c r="D58" s="71">
        <f t="shared" si="0"/>
        <v>9.9000000000000005E-2</v>
      </c>
      <c r="E58" s="62"/>
      <c r="F58" s="71">
        <v>222</v>
      </c>
      <c r="G58" s="22">
        <f>C58*F58/1000</f>
        <v>0.222</v>
      </c>
      <c r="H58" s="71"/>
      <c r="I58" s="71"/>
      <c r="J58" s="71"/>
      <c r="K58" s="71"/>
      <c r="L58" s="71"/>
      <c r="M58" s="71"/>
      <c r="N58" s="71"/>
      <c r="O58" s="71"/>
      <c r="P58" s="71"/>
      <c r="Q58" s="71"/>
      <c r="R58" s="71"/>
      <c r="S58" s="71"/>
    </row>
    <row r="59" spans="1:19" ht="15" customHeight="1" x14ac:dyDescent="0.2">
      <c r="A59" s="81" t="s">
        <v>25</v>
      </c>
      <c r="B59" s="112">
        <v>99</v>
      </c>
      <c r="C59" s="76">
        <v>5</v>
      </c>
      <c r="D59" s="71">
        <f t="shared" si="0"/>
        <v>0.495</v>
      </c>
      <c r="E59" s="62"/>
      <c r="F59" s="71">
        <v>117</v>
      </c>
      <c r="G59" s="22">
        <f t="shared" ref="G59:G64" si="11">C59*F59/1000</f>
        <v>0.58499999999999996</v>
      </c>
      <c r="H59" s="71"/>
      <c r="I59" s="71"/>
      <c r="J59" s="71"/>
      <c r="K59" s="71"/>
      <c r="L59" s="71"/>
      <c r="M59" s="71"/>
      <c r="N59" s="71"/>
      <c r="O59" s="71"/>
      <c r="P59" s="71"/>
      <c r="Q59" s="71"/>
      <c r="R59" s="71"/>
      <c r="S59" s="71"/>
    </row>
    <row r="60" spans="1:19" ht="15" customHeight="1" x14ac:dyDescent="0.2">
      <c r="A60" s="81" t="s">
        <v>41</v>
      </c>
      <c r="B60" s="112">
        <v>99</v>
      </c>
      <c r="C60" s="76">
        <v>3</v>
      </c>
      <c r="D60" s="71">
        <f t="shared" si="0"/>
        <v>0.29699999999999999</v>
      </c>
      <c r="E60" s="62"/>
      <c r="F60" s="71">
        <v>450</v>
      </c>
      <c r="G60" s="22">
        <f t="shared" si="11"/>
        <v>1.35</v>
      </c>
      <c r="H60" s="71"/>
      <c r="I60" s="71"/>
      <c r="J60" s="71"/>
      <c r="K60" s="71"/>
      <c r="L60" s="71"/>
      <c r="M60" s="71"/>
      <c r="N60" s="71"/>
      <c r="O60" s="71"/>
      <c r="P60" s="71"/>
      <c r="Q60" s="71"/>
      <c r="R60" s="71"/>
      <c r="S60" s="71"/>
    </row>
    <row r="61" spans="1:19" ht="15" customHeight="1" x14ac:dyDescent="0.2">
      <c r="A61" s="81" t="s">
        <v>79</v>
      </c>
      <c r="B61" s="112">
        <v>99</v>
      </c>
      <c r="C61" s="76">
        <v>80</v>
      </c>
      <c r="D61" s="71">
        <f t="shared" si="0"/>
        <v>7.92</v>
      </c>
      <c r="E61" s="62"/>
      <c r="F61" s="71">
        <v>33</v>
      </c>
      <c r="G61" s="22">
        <f t="shared" si="11"/>
        <v>2.64</v>
      </c>
      <c r="H61" s="71"/>
      <c r="I61" s="71"/>
      <c r="J61" s="71"/>
      <c r="K61" s="71"/>
      <c r="L61" s="71"/>
      <c r="M61" s="71"/>
      <c r="N61" s="71"/>
      <c r="O61" s="71"/>
      <c r="P61" s="71"/>
      <c r="Q61" s="71"/>
      <c r="R61" s="71"/>
      <c r="S61" s="71"/>
    </row>
    <row r="62" spans="1:19" ht="15" customHeight="1" x14ac:dyDescent="0.2">
      <c r="A62" s="81" t="s">
        <v>22</v>
      </c>
      <c r="B62" s="112">
        <v>99</v>
      </c>
      <c r="C62" s="76">
        <v>5</v>
      </c>
      <c r="D62" s="71">
        <f t="shared" si="0"/>
        <v>0.495</v>
      </c>
      <c r="E62" s="62"/>
      <c r="F62" s="71">
        <v>50</v>
      </c>
      <c r="G62" s="22">
        <f t="shared" si="11"/>
        <v>0.25</v>
      </c>
      <c r="H62" s="71"/>
      <c r="I62" s="71"/>
      <c r="J62" s="71"/>
      <c r="K62" s="71"/>
      <c r="L62" s="71"/>
      <c r="M62" s="71"/>
      <c r="N62" s="71"/>
      <c r="O62" s="71"/>
      <c r="P62" s="71"/>
      <c r="Q62" s="71"/>
      <c r="R62" s="71"/>
      <c r="S62" s="71"/>
    </row>
    <row r="63" spans="1:19" ht="15" customHeight="1" x14ac:dyDescent="0.2">
      <c r="A63" s="81" t="s">
        <v>67</v>
      </c>
      <c r="B63" s="112">
        <v>99</v>
      </c>
      <c r="C63" s="76">
        <v>35</v>
      </c>
      <c r="D63" s="71">
        <f t="shared" si="0"/>
        <v>3.4649999999999999</v>
      </c>
      <c r="E63" s="62"/>
      <c r="F63" s="71">
        <v>355.6</v>
      </c>
      <c r="G63" s="22">
        <f t="shared" si="11"/>
        <v>12.446</v>
      </c>
      <c r="H63" s="71"/>
      <c r="I63" s="71"/>
      <c r="J63" s="71"/>
      <c r="K63" s="71"/>
      <c r="L63" s="71"/>
      <c r="M63" s="71"/>
      <c r="N63" s="71"/>
      <c r="O63" s="71"/>
      <c r="P63" s="71"/>
      <c r="Q63" s="71"/>
      <c r="R63" s="71"/>
      <c r="S63" s="71"/>
    </row>
    <row r="64" spans="1:19" ht="15" customHeight="1" x14ac:dyDescent="0.2">
      <c r="A64" s="82" t="s">
        <v>68</v>
      </c>
      <c r="B64" s="112">
        <v>99</v>
      </c>
      <c r="C64" s="77">
        <v>50</v>
      </c>
      <c r="D64" s="72">
        <f t="shared" si="0"/>
        <v>4.95</v>
      </c>
      <c r="E64" s="64"/>
      <c r="F64" s="71">
        <v>5.7</v>
      </c>
      <c r="G64" s="22">
        <f t="shared" si="11"/>
        <v>0.28499999999999998</v>
      </c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</row>
    <row r="65" spans="1:19" ht="15" customHeight="1" x14ac:dyDescent="0.2">
      <c r="A65" s="28"/>
      <c r="B65" s="67"/>
      <c r="C65" s="68"/>
      <c r="D65" s="69"/>
      <c r="E65" s="31"/>
      <c r="F65" s="31"/>
      <c r="G65" s="31"/>
      <c r="H65" s="15">
        <f>SUM(H19:H64)</f>
        <v>65.039999999999992</v>
      </c>
      <c r="I65" s="15">
        <f>SUM(I19:I64)</f>
        <v>81.63000000000001</v>
      </c>
      <c r="J65" s="15">
        <f>SUM(J21:J64)</f>
        <v>169.53</v>
      </c>
      <c r="K65" s="15">
        <f>SUM(K21:K64)</f>
        <v>867.78</v>
      </c>
      <c r="L65" s="15">
        <f t="shared" ref="L65:S65" si="12">SUM(L21:L64)</f>
        <v>1.9200000000000002</v>
      </c>
      <c r="M65" s="15">
        <f t="shared" si="12"/>
        <v>55.08</v>
      </c>
      <c r="N65" s="15">
        <f t="shared" si="12"/>
        <v>174.2</v>
      </c>
      <c r="O65" s="15">
        <f t="shared" si="12"/>
        <v>11.52</v>
      </c>
      <c r="P65" s="15">
        <f t="shared" si="12"/>
        <v>383.25</v>
      </c>
      <c r="Q65" s="15">
        <f t="shared" si="12"/>
        <v>692.41</v>
      </c>
      <c r="R65" s="15">
        <f t="shared" si="12"/>
        <v>207.8</v>
      </c>
      <c r="S65" s="15">
        <f t="shared" si="12"/>
        <v>13.65</v>
      </c>
    </row>
    <row r="66" spans="1:19" x14ac:dyDescent="0.2">
      <c r="F66" s="44" t="s">
        <v>47</v>
      </c>
      <c r="G66" s="50">
        <f>E68*E69</f>
        <v>11983.26492</v>
      </c>
      <c r="H66" s="50">
        <f t="shared" ref="H66:S66" si="13">H19+H65</f>
        <v>85.199999999999989</v>
      </c>
      <c r="I66" s="50">
        <f t="shared" si="13"/>
        <v>90.98</v>
      </c>
      <c r="J66" s="50">
        <f t="shared" si="13"/>
        <v>304.66999999999996</v>
      </c>
      <c r="K66" s="50">
        <f t="shared" si="13"/>
        <v>1681.78</v>
      </c>
      <c r="L66" s="50">
        <f t="shared" si="13"/>
        <v>2.0100000000000002</v>
      </c>
      <c r="M66" s="50">
        <f t="shared" si="13"/>
        <v>135.07999999999998</v>
      </c>
      <c r="N66" s="50">
        <f t="shared" si="13"/>
        <v>174.2</v>
      </c>
      <c r="O66" s="50">
        <f t="shared" si="13"/>
        <v>13.73</v>
      </c>
      <c r="P66" s="50">
        <f t="shared" si="13"/>
        <v>417.95</v>
      </c>
      <c r="Q66" s="50">
        <f t="shared" si="13"/>
        <v>764.82999999999993</v>
      </c>
      <c r="R66" s="50">
        <f t="shared" si="13"/>
        <v>231.51000000000002</v>
      </c>
      <c r="S66" s="50">
        <f t="shared" si="13"/>
        <v>14.73</v>
      </c>
    </row>
    <row r="68" spans="1:19" ht="26.25" customHeight="1" x14ac:dyDescent="0.2">
      <c r="A68" s="2" t="s">
        <v>48</v>
      </c>
      <c r="E68" s="177">
        <v>99</v>
      </c>
      <c r="F68" s="2" t="s">
        <v>49</v>
      </c>
    </row>
    <row r="69" spans="1:19" ht="24" customHeight="1" x14ac:dyDescent="0.25">
      <c r="A69" s="2" t="s">
        <v>50</v>
      </c>
      <c r="E69" s="206">
        <f>SUM(G9+G15+G17+G21+G28+G36+G46+G51+G53+G55+G57)</f>
        <v>121.04308</v>
      </c>
      <c r="F69" s="2" t="s">
        <v>51</v>
      </c>
    </row>
    <row r="71" spans="1:19" ht="28.5" customHeight="1" x14ac:dyDescent="0.2">
      <c r="A71" s="2" t="s">
        <v>271</v>
      </c>
      <c r="B71" s="3" t="s">
        <v>272</v>
      </c>
      <c r="E71" s="2" t="s">
        <v>52</v>
      </c>
      <c r="H71" s="3"/>
      <c r="I71" s="2" t="s">
        <v>53</v>
      </c>
    </row>
  </sheetData>
  <mergeCells count="6">
    <mergeCell ref="H5:K5"/>
    <mergeCell ref="A1:B1"/>
    <mergeCell ref="A2:B2"/>
    <mergeCell ref="A3:B3"/>
    <mergeCell ref="A4:B4"/>
    <mergeCell ref="C4:G5"/>
  </mergeCells>
  <pageMargins left="0.98425196850393704" right="0.39370078740157483" top="0.39370078740157483" bottom="0.19685039370078741" header="0.31496062992125984" footer="0.31496062992125984"/>
  <pageSetup paperSize="9" scale="45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4"/>
  <sheetViews>
    <sheetView view="pageBreakPreview" topLeftCell="A5" zoomScale="77" zoomScaleNormal="110" zoomScaleSheetLayoutView="77" workbookViewId="0">
      <selection activeCell="F73" sqref="F73"/>
    </sheetView>
  </sheetViews>
  <sheetFormatPr defaultColWidth="8.85546875" defaultRowHeight="12.75" x14ac:dyDescent="0.2"/>
  <cols>
    <col min="1" max="1" width="19.140625" style="2" bestFit="1" customWidth="1"/>
    <col min="2" max="2" width="14.7109375" style="2" customWidth="1"/>
    <col min="3" max="6" width="9.7109375" style="2" customWidth="1"/>
    <col min="7" max="7" width="11.85546875" style="2" customWidth="1"/>
    <col min="8" max="11" width="9.7109375" style="2" customWidth="1"/>
    <col min="12" max="16384" width="8.85546875" style="2"/>
  </cols>
  <sheetData>
    <row r="1" spans="1:19" ht="32.25" customHeight="1" x14ac:dyDescent="0.2">
      <c r="A1" s="274" t="s">
        <v>147</v>
      </c>
      <c r="B1" s="274"/>
    </row>
    <row r="2" spans="1:19" x14ac:dyDescent="0.2">
      <c r="A2" s="271" t="s">
        <v>14</v>
      </c>
      <c r="B2" s="271"/>
    </row>
    <row r="3" spans="1:19" ht="27" customHeight="1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36" customHeight="1" x14ac:dyDescent="0.25">
      <c r="C5" s="272"/>
      <c r="D5" s="272"/>
      <c r="E5" s="272"/>
      <c r="F5" s="272"/>
      <c r="G5" s="272"/>
      <c r="H5" s="275" t="s">
        <v>81</v>
      </c>
      <c r="I5" s="275"/>
      <c r="J5" s="275"/>
      <c r="K5" s="275"/>
    </row>
    <row r="6" spans="1:19" ht="32.25" customHeight="1" x14ac:dyDescent="0.2">
      <c r="E6" s="2" t="s">
        <v>181</v>
      </c>
    </row>
    <row r="7" spans="1:19" s="1" customFormat="1" ht="43.9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ht="27.75" customHeight="1" x14ac:dyDescent="0.2">
      <c r="A8" s="18" t="s">
        <v>11</v>
      </c>
      <c r="B8" s="19">
        <v>138</v>
      </c>
      <c r="C8" s="20"/>
      <c r="D8" s="20"/>
      <c r="E8" s="20"/>
      <c r="F8" s="20"/>
      <c r="G8" s="20"/>
      <c r="H8" s="20"/>
      <c r="I8" s="20"/>
      <c r="J8" s="20"/>
      <c r="K8" s="21"/>
      <c r="L8" s="21"/>
      <c r="M8" s="21"/>
      <c r="N8" s="21"/>
      <c r="O8" s="21"/>
      <c r="P8" s="21"/>
      <c r="Q8" s="21"/>
      <c r="R8" s="21"/>
      <c r="S8" s="21"/>
    </row>
    <row r="9" spans="1:19" s="105" customFormat="1" ht="40.15" customHeight="1" x14ac:dyDescent="0.25">
      <c r="A9" s="92" t="s">
        <v>179</v>
      </c>
      <c r="B9" s="100">
        <v>138</v>
      </c>
      <c r="C9" s="201"/>
      <c r="D9" s="103"/>
      <c r="E9" s="103" t="s">
        <v>268</v>
      </c>
      <c r="F9" s="103"/>
      <c r="G9" s="104">
        <f>SUM(G10:G18)</f>
        <v>38.699559999999991</v>
      </c>
      <c r="H9" s="104">
        <v>16.5</v>
      </c>
      <c r="I9" s="104">
        <v>29.55</v>
      </c>
      <c r="J9" s="104">
        <v>36.450000000000003</v>
      </c>
      <c r="K9" s="104">
        <v>313</v>
      </c>
      <c r="L9" s="104">
        <v>0.11</v>
      </c>
      <c r="M9" s="104">
        <v>0.36</v>
      </c>
      <c r="N9" s="104">
        <v>108</v>
      </c>
      <c r="O9" s="104">
        <v>1.44</v>
      </c>
      <c r="P9" s="104">
        <v>234</v>
      </c>
      <c r="Q9" s="104">
        <v>338.4</v>
      </c>
      <c r="R9" s="104">
        <v>39.6</v>
      </c>
      <c r="S9" s="104">
        <v>1.62</v>
      </c>
    </row>
    <row r="10" spans="1:19" s="36" customFormat="1" x14ac:dyDescent="0.2">
      <c r="A10" s="149" t="s">
        <v>41</v>
      </c>
      <c r="B10" s="100">
        <v>138</v>
      </c>
      <c r="C10" s="202">
        <v>4</v>
      </c>
      <c r="D10" s="22">
        <f t="shared" ref="D10:D18" si="0">B10*C10/1000</f>
        <v>0.55200000000000005</v>
      </c>
      <c r="E10" s="7"/>
      <c r="F10" s="22">
        <v>450</v>
      </c>
      <c r="G10" s="22">
        <f t="shared" ref="G10:G18" si="1">C10*F10/1000</f>
        <v>1.8</v>
      </c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</row>
    <row r="11" spans="1:19" ht="15" customHeight="1" x14ac:dyDescent="0.2">
      <c r="A11" s="149" t="s">
        <v>22</v>
      </c>
      <c r="B11" s="100">
        <v>138</v>
      </c>
      <c r="C11" s="202">
        <v>8</v>
      </c>
      <c r="D11" s="22">
        <f t="shared" si="0"/>
        <v>1.1040000000000001</v>
      </c>
      <c r="E11" s="7"/>
      <c r="F11" s="22">
        <v>50</v>
      </c>
      <c r="G11" s="22">
        <f t="shared" si="1"/>
        <v>0.4</v>
      </c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</row>
    <row r="12" spans="1:19" ht="15" customHeight="1" x14ac:dyDescent="0.2">
      <c r="A12" s="149" t="s">
        <v>58</v>
      </c>
      <c r="B12" s="100">
        <v>138</v>
      </c>
      <c r="C12" s="202">
        <v>6</v>
      </c>
      <c r="D12" s="22">
        <f t="shared" si="0"/>
        <v>0.82799999999999996</v>
      </c>
      <c r="E12" s="7"/>
      <c r="F12" s="22">
        <v>40</v>
      </c>
      <c r="G12" s="22">
        <f t="shared" si="1"/>
        <v>0.24</v>
      </c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</row>
    <row r="13" spans="1:19" s="36" customFormat="1" ht="15" customHeight="1" x14ac:dyDescent="0.2">
      <c r="A13" s="149" t="s">
        <v>67</v>
      </c>
      <c r="B13" s="100">
        <v>138</v>
      </c>
      <c r="C13" s="202">
        <v>94</v>
      </c>
      <c r="D13" s="22">
        <f t="shared" si="0"/>
        <v>12.972</v>
      </c>
      <c r="E13" s="7"/>
      <c r="F13" s="22">
        <v>355.6</v>
      </c>
      <c r="G13" s="22">
        <f t="shared" si="1"/>
        <v>33.426400000000001</v>
      </c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</row>
    <row r="14" spans="1:19" s="36" customFormat="1" ht="15" customHeight="1" x14ac:dyDescent="0.2">
      <c r="A14" s="149" t="s">
        <v>68</v>
      </c>
      <c r="B14" s="100">
        <v>138</v>
      </c>
      <c r="C14" s="202">
        <v>4</v>
      </c>
      <c r="D14" s="22">
        <f t="shared" si="0"/>
        <v>0.55200000000000005</v>
      </c>
      <c r="E14" s="7"/>
      <c r="F14" s="22">
        <v>5.7</v>
      </c>
      <c r="G14" s="22">
        <f t="shared" si="1"/>
        <v>2.2800000000000001E-2</v>
      </c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</row>
    <row r="15" spans="1:19" ht="15" customHeight="1" x14ac:dyDescent="0.2">
      <c r="A15" s="149" t="s">
        <v>31</v>
      </c>
      <c r="B15" s="100">
        <v>138</v>
      </c>
      <c r="C15" s="202">
        <v>4</v>
      </c>
      <c r="D15" s="22">
        <f t="shared" si="0"/>
        <v>0.55200000000000005</v>
      </c>
      <c r="E15" s="7"/>
      <c r="F15" s="22">
        <v>190.09</v>
      </c>
      <c r="G15" s="22">
        <f t="shared" si="1"/>
        <v>0.76036000000000004</v>
      </c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</row>
    <row r="16" spans="1:19" ht="15" customHeight="1" x14ac:dyDescent="0.2">
      <c r="A16" s="149" t="s">
        <v>123</v>
      </c>
      <c r="B16" s="100">
        <v>138</v>
      </c>
      <c r="C16" s="202">
        <v>3.0000000000000001E-3</v>
      </c>
      <c r="D16" s="22">
        <f t="shared" si="0"/>
        <v>4.1400000000000003E-4</v>
      </c>
      <c r="E16" s="7"/>
      <c r="F16" s="22"/>
      <c r="G16" s="22">
        <f t="shared" si="1"/>
        <v>0</v>
      </c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</row>
    <row r="17" spans="1:19" s="36" customFormat="1" ht="15" customHeight="1" x14ac:dyDescent="0.2">
      <c r="A17" s="149" t="s">
        <v>69</v>
      </c>
      <c r="B17" s="100">
        <v>138</v>
      </c>
      <c r="C17" s="202">
        <v>20</v>
      </c>
      <c r="D17" s="22">
        <f t="shared" si="0"/>
        <v>2.76</v>
      </c>
      <c r="E17" s="7"/>
      <c r="F17" s="22">
        <v>102.5</v>
      </c>
      <c r="G17" s="22">
        <f t="shared" si="1"/>
        <v>2.0499999999999998</v>
      </c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</row>
    <row r="18" spans="1:19" ht="25.5" x14ac:dyDescent="0.2">
      <c r="A18" s="87" t="s">
        <v>78</v>
      </c>
      <c r="B18" s="100">
        <v>138</v>
      </c>
      <c r="C18" s="200">
        <v>6</v>
      </c>
      <c r="D18" s="22">
        <f t="shared" si="0"/>
        <v>0.82799999999999996</v>
      </c>
      <c r="E18" s="6"/>
      <c r="F18" s="22">
        <v>0</v>
      </c>
      <c r="G18" s="22">
        <f t="shared" si="1"/>
        <v>0</v>
      </c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</row>
    <row r="19" spans="1:19" s="105" customFormat="1" ht="15" customHeight="1" x14ac:dyDescent="0.25">
      <c r="A19" s="99" t="s">
        <v>70</v>
      </c>
      <c r="B19" s="100">
        <v>138</v>
      </c>
      <c r="C19" s="110"/>
      <c r="D19" s="104"/>
      <c r="E19" s="103">
        <v>200</v>
      </c>
      <c r="F19" s="103"/>
      <c r="G19" s="104">
        <f>SUM(G20:G22)</f>
        <v>7.6890000000000001</v>
      </c>
      <c r="H19" s="104">
        <v>4.8</v>
      </c>
      <c r="I19" s="104">
        <v>4.2</v>
      </c>
      <c r="J19" s="104">
        <v>18.399999999999999</v>
      </c>
      <c r="K19" s="104">
        <v>125.11</v>
      </c>
      <c r="L19" s="104">
        <v>0.02</v>
      </c>
      <c r="M19" s="104">
        <v>1.33</v>
      </c>
      <c r="N19" s="104"/>
      <c r="O19" s="104"/>
      <c r="P19" s="104">
        <v>133.33000000000001</v>
      </c>
      <c r="Q19" s="104">
        <v>111.11</v>
      </c>
      <c r="R19" s="104">
        <v>25.56</v>
      </c>
      <c r="S19" s="104">
        <v>2</v>
      </c>
    </row>
    <row r="20" spans="1:19" ht="15" customHeight="1" x14ac:dyDescent="0.2">
      <c r="A20" s="11" t="s">
        <v>71</v>
      </c>
      <c r="B20" s="100">
        <v>138</v>
      </c>
      <c r="C20" s="12">
        <v>4</v>
      </c>
      <c r="D20" s="22">
        <f>B20*C20/1000</f>
        <v>0.55200000000000005</v>
      </c>
      <c r="E20" s="7"/>
      <c r="F20" s="22">
        <v>148</v>
      </c>
      <c r="G20" s="22">
        <f>C20*F20/1000</f>
        <v>0.59199999999999997</v>
      </c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</row>
    <row r="21" spans="1:19" s="36" customFormat="1" x14ac:dyDescent="0.2">
      <c r="A21" s="11" t="s">
        <v>59</v>
      </c>
      <c r="B21" s="100">
        <v>138</v>
      </c>
      <c r="C21" s="12">
        <v>100</v>
      </c>
      <c r="D21" s="22">
        <f t="shared" ref="D21:D22" si="2">B21*C21/1000</f>
        <v>13.8</v>
      </c>
      <c r="E21" s="7"/>
      <c r="F21" s="22">
        <v>60.97</v>
      </c>
      <c r="G21" s="22">
        <f t="shared" ref="G21:G22" si="3">C21*F21/1000</f>
        <v>6.0970000000000004</v>
      </c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</row>
    <row r="22" spans="1:19" ht="15" customHeight="1" x14ac:dyDescent="0.2">
      <c r="A22" s="10" t="s">
        <v>22</v>
      </c>
      <c r="B22" s="100">
        <v>138</v>
      </c>
      <c r="C22" s="9">
        <v>20</v>
      </c>
      <c r="D22" s="22">
        <f t="shared" si="2"/>
        <v>2.76</v>
      </c>
      <c r="E22" s="6"/>
      <c r="F22" s="8">
        <v>50</v>
      </c>
      <c r="G22" s="22">
        <f t="shared" si="3"/>
        <v>1</v>
      </c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</row>
    <row r="23" spans="1:19" s="105" customFormat="1" x14ac:dyDescent="0.25">
      <c r="A23" s="99" t="s">
        <v>143</v>
      </c>
      <c r="B23" s="100">
        <v>138</v>
      </c>
      <c r="C23" s="110"/>
      <c r="D23" s="104"/>
      <c r="E23" s="103">
        <v>150</v>
      </c>
      <c r="F23" s="103"/>
      <c r="G23" s="104">
        <f>SUM(G24)</f>
        <v>6.15</v>
      </c>
      <c r="H23" s="103">
        <v>12.18</v>
      </c>
      <c r="I23" s="103">
        <v>3.17</v>
      </c>
      <c r="J23" s="103">
        <v>28.5</v>
      </c>
      <c r="K23" s="104">
        <v>363</v>
      </c>
      <c r="L23" s="104">
        <v>0.02</v>
      </c>
      <c r="M23" s="104"/>
      <c r="N23" s="104"/>
      <c r="O23" s="104">
        <v>0.26</v>
      </c>
      <c r="P23" s="104">
        <v>4.5999999999999996</v>
      </c>
      <c r="Q23" s="104">
        <v>17.399999999999999</v>
      </c>
      <c r="R23" s="104">
        <v>6.6</v>
      </c>
      <c r="S23" s="104">
        <v>0.22</v>
      </c>
    </row>
    <row r="24" spans="1:19" ht="15" customHeight="1" x14ac:dyDescent="0.2">
      <c r="A24" s="10" t="s">
        <v>143</v>
      </c>
      <c r="B24" s="100">
        <v>138</v>
      </c>
      <c r="C24" s="9">
        <v>150</v>
      </c>
      <c r="D24" s="8">
        <f>B24*C24/1000</f>
        <v>20.7</v>
      </c>
      <c r="E24" s="6"/>
      <c r="F24" s="8">
        <v>41</v>
      </c>
      <c r="G24" s="8">
        <f>C24*F24/1000</f>
        <v>6.15</v>
      </c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</row>
    <row r="25" spans="1:19" ht="25.5" customHeight="1" x14ac:dyDescent="0.2">
      <c r="A25" s="25"/>
      <c r="B25" s="65"/>
      <c r="C25" s="26"/>
      <c r="D25" s="66"/>
      <c r="E25" s="27"/>
      <c r="F25" s="27"/>
      <c r="G25" s="27"/>
      <c r="H25" s="23">
        <f>SUM(H9:H24)</f>
        <v>33.480000000000004</v>
      </c>
      <c r="I25" s="23">
        <f>SUM(I9:I24)</f>
        <v>36.92</v>
      </c>
      <c r="J25" s="23">
        <f>SUM(J9:J24)</f>
        <v>83.35</v>
      </c>
      <c r="K25" s="23">
        <f>SUM(K9:K24)</f>
        <v>801.11</v>
      </c>
      <c r="L25" s="23">
        <f t="shared" ref="L25:S25" si="4">SUM(L9:L24)</f>
        <v>0.15</v>
      </c>
      <c r="M25" s="23">
        <f t="shared" si="4"/>
        <v>1.69</v>
      </c>
      <c r="N25" s="23">
        <f t="shared" si="4"/>
        <v>108</v>
      </c>
      <c r="O25" s="23">
        <f t="shared" si="4"/>
        <v>1.7</v>
      </c>
      <c r="P25" s="23">
        <f t="shared" si="4"/>
        <v>371.93000000000006</v>
      </c>
      <c r="Q25" s="23">
        <f t="shared" si="4"/>
        <v>466.90999999999997</v>
      </c>
      <c r="R25" s="23">
        <f t="shared" si="4"/>
        <v>71.759999999999991</v>
      </c>
      <c r="S25" s="23">
        <f t="shared" si="4"/>
        <v>3.8400000000000003</v>
      </c>
    </row>
    <row r="26" spans="1:19" s="36" customFormat="1" ht="41.25" customHeight="1" x14ac:dyDescent="0.2">
      <c r="A26" s="127" t="s">
        <v>12</v>
      </c>
      <c r="B26" s="128">
        <v>138</v>
      </c>
      <c r="C26" s="129"/>
      <c r="D26" s="130"/>
      <c r="E26" s="131"/>
      <c r="F26" s="131"/>
      <c r="G26" s="131"/>
      <c r="H26" s="132"/>
      <c r="I26" s="132"/>
      <c r="J26" s="132"/>
      <c r="K26" s="133"/>
      <c r="L26" s="133"/>
      <c r="M26" s="133"/>
      <c r="N26" s="133"/>
      <c r="O26" s="133"/>
      <c r="P26" s="133"/>
      <c r="Q26" s="133"/>
      <c r="R26" s="133"/>
      <c r="S26" s="133"/>
    </row>
    <row r="27" spans="1:19" s="36" customFormat="1" ht="42" customHeight="1" x14ac:dyDescent="0.2">
      <c r="A27" s="38" t="s">
        <v>205</v>
      </c>
      <c r="B27" s="16">
        <v>138</v>
      </c>
      <c r="C27" s="12"/>
      <c r="D27" s="8"/>
      <c r="E27" s="40">
        <v>100</v>
      </c>
      <c r="F27" s="56"/>
      <c r="G27" s="83">
        <f>G28+G31</f>
        <v>2.2843999999999998</v>
      </c>
      <c r="H27" s="40">
        <v>1.37</v>
      </c>
      <c r="I27" s="40">
        <v>1.75</v>
      </c>
      <c r="J27" s="40">
        <v>7.73</v>
      </c>
      <c r="K27" s="40">
        <v>49</v>
      </c>
      <c r="L27" s="40">
        <v>0.02</v>
      </c>
      <c r="M27" s="40">
        <v>8.56</v>
      </c>
      <c r="N27" s="40"/>
      <c r="O27" s="40">
        <v>2.3199999999999998</v>
      </c>
      <c r="P27" s="40">
        <v>34.4</v>
      </c>
      <c r="Q27" s="40">
        <v>37.130000000000003</v>
      </c>
      <c r="R27" s="40">
        <v>19.7</v>
      </c>
      <c r="S27" s="40">
        <v>1.72</v>
      </c>
    </row>
    <row r="28" spans="1:19" s="36" customFormat="1" x14ac:dyDescent="0.2">
      <c r="A28" s="11" t="s">
        <v>30</v>
      </c>
      <c r="B28" s="16">
        <v>138</v>
      </c>
      <c r="C28" s="12">
        <v>86</v>
      </c>
      <c r="D28" s="8">
        <f t="shared" ref="D28:D31" si="5">B28*C28/1000</f>
        <v>11.868</v>
      </c>
      <c r="E28" s="7"/>
      <c r="F28" s="22">
        <v>18.399999999999999</v>
      </c>
      <c r="G28" s="22">
        <f t="shared" ref="G28:G31" si="6">C28*F28/1000</f>
        <v>1.5823999999999998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</row>
    <row r="29" spans="1:19" s="36" customFormat="1" x14ac:dyDescent="0.2">
      <c r="A29" s="11" t="s">
        <v>74</v>
      </c>
      <c r="B29" s="16">
        <v>138</v>
      </c>
      <c r="C29" s="12">
        <v>3</v>
      </c>
      <c r="D29" s="8">
        <f t="shared" si="5"/>
        <v>0.41399999999999998</v>
      </c>
      <c r="E29" s="7"/>
      <c r="F29" s="22">
        <v>50</v>
      </c>
      <c r="G29" s="22">
        <f t="shared" si="6"/>
        <v>0.15</v>
      </c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</row>
    <row r="30" spans="1:19" s="36" customFormat="1" x14ac:dyDescent="0.2">
      <c r="A30" s="11" t="s">
        <v>206</v>
      </c>
      <c r="B30" s="16">
        <v>138</v>
      </c>
      <c r="C30" s="12">
        <v>36</v>
      </c>
      <c r="D30" s="8">
        <f t="shared" si="5"/>
        <v>4.968</v>
      </c>
      <c r="E30" s="7"/>
      <c r="F30" s="22">
        <v>67.900000000000006</v>
      </c>
      <c r="G30" s="22">
        <f t="shared" si="6"/>
        <v>2.4443999999999999</v>
      </c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</row>
    <row r="31" spans="1:19" s="36" customFormat="1" x14ac:dyDescent="0.2">
      <c r="A31" s="11" t="s">
        <v>25</v>
      </c>
      <c r="B31" s="16">
        <v>138</v>
      </c>
      <c r="C31" s="12">
        <v>6</v>
      </c>
      <c r="D31" s="8">
        <f t="shared" si="5"/>
        <v>0.82799999999999996</v>
      </c>
      <c r="E31" s="7"/>
      <c r="F31" s="8">
        <v>117</v>
      </c>
      <c r="G31" s="8">
        <f t="shared" si="6"/>
        <v>0.70199999999999996</v>
      </c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</row>
    <row r="32" spans="1:19" s="105" customFormat="1" ht="38.25" x14ac:dyDescent="0.25">
      <c r="A32" s="92" t="s">
        <v>145</v>
      </c>
      <c r="B32" s="100">
        <v>138</v>
      </c>
      <c r="C32" s="204"/>
      <c r="D32" s="104"/>
      <c r="E32" s="103" t="s">
        <v>63</v>
      </c>
      <c r="F32" s="103"/>
      <c r="G32" s="104">
        <f>SUM(G33:G42)</f>
        <v>10.833549999999999</v>
      </c>
      <c r="H32" s="103">
        <v>4.25</v>
      </c>
      <c r="I32" s="103">
        <v>5.25</v>
      </c>
      <c r="J32" s="103">
        <v>8</v>
      </c>
      <c r="K32" s="103">
        <v>137.5</v>
      </c>
      <c r="L32" s="103">
        <v>0.04</v>
      </c>
      <c r="M32" s="103">
        <v>20.05</v>
      </c>
      <c r="N32" s="103"/>
      <c r="O32" s="103">
        <v>2.35</v>
      </c>
      <c r="P32" s="103">
        <v>40.18</v>
      </c>
      <c r="Q32" s="103">
        <v>34.299999999999997</v>
      </c>
      <c r="R32" s="103">
        <v>85.1</v>
      </c>
      <c r="S32" s="103">
        <v>0.65</v>
      </c>
    </row>
    <row r="33" spans="1:19" ht="15" customHeight="1" x14ac:dyDescent="0.2">
      <c r="A33" s="149" t="s">
        <v>26</v>
      </c>
      <c r="B33" s="100">
        <v>138</v>
      </c>
      <c r="C33" s="202">
        <v>63</v>
      </c>
      <c r="D33" s="22">
        <f>B33*C33/1000</f>
        <v>8.6940000000000008</v>
      </c>
      <c r="E33" s="7"/>
      <c r="F33" s="22">
        <v>18.3</v>
      </c>
      <c r="G33" s="22">
        <f>C33*F33/1000</f>
        <v>1.1529</v>
      </c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</row>
    <row r="34" spans="1:19" ht="15" customHeight="1" x14ac:dyDescent="0.2">
      <c r="A34" s="149" t="s">
        <v>27</v>
      </c>
      <c r="B34" s="100">
        <v>138</v>
      </c>
      <c r="C34" s="202">
        <v>40</v>
      </c>
      <c r="D34" s="22">
        <f t="shared" ref="D34:D61" si="7">B34*C34/1000</f>
        <v>5.52</v>
      </c>
      <c r="E34" s="7"/>
      <c r="F34" s="22">
        <v>16.899999999999999</v>
      </c>
      <c r="G34" s="22">
        <f t="shared" ref="G34:G42" si="8">C34*F34/1000</f>
        <v>0.67600000000000005</v>
      </c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</row>
    <row r="35" spans="1:19" ht="15" customHeight="1" x14ac:dyDescent="0.2">
      <c r="A35" s="149" t="s">
        <v>36</v>
      </c>
      <c r="B35" s="100">
        <v>138</v>
      </c>
      <c r="C35" s="202">
        <v>12</v>
      </c>
      <c r="D35" s="22">
        <f t="shared" si="7"/>
        <v>1.6559999999999999</v>
      </c>
      <c r="E35" s="7"/>
      <c r="F35" s="22">
        <v>24</v>
      </c>
      <c r="G35" s="22">
        <f t="shared" si="8"/>
        <v>0.28799999999999998</v>
      </c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</row>
    <row r="36" spans="1:19" s="36" customFormat="1" x14ac:dyDescent="0.2">
      <c r="A36" s="149" t="s">
        <v>134</v>
      </c>
      <c r="B36" s="100">
        <v>138</v>
      </c>
      <c r="C36" s="202">
        <v>41</v>
      </c>
      <c r="D36" s="22">
        <f t="shared" si="7"/>
        <v>5.6580000000000004</v>
      </c>
      <c r="E36" s="7"/>
      <c r="F36" s="22">
        <v>163</v>
      </c>
      <c r="G36" s="22">
        <f t="shared" si="8"/>
        <v>6.6829999999999998</v>
      </c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</row>
    <row r="37" spans="1:19" ht="15" customHeight="1" x14ac:dyDescent="0.2">
      <c r="A37" s="149" t="s">
        <v>24</v>
      </c>
      <c r="B37" s="100">
        <v>138</v>
      </c>
      <c r="C37" s="202">
        <v>3</v>
      </c>
      <c r="D37" s="22">
        <f t="shared" si="7"/>
        <v>0.41399999999999998</v>
      </c>
      <c r="E37" s="7"/>
      <c r="F37" s="22"/>
      <c r="G37" s="22">
        <f t="shared" si="8"/>
        <v>0</v>
      </c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</row>
    <row r="38" spans="1:19" ht="15" customHeight="1" x14ac:dyDescent="0.2">
      <c r="A38" s="149" t="s">
        <v>28</v>
      </c>
      <c r="B38" s="100">
        <v>138</v>
      </c>
      <c r="C38" s="202">
        <v>13</v>
      </c>
      <c r="D38" s="22">
        <f t="shared" si="7"/>
        <v>1.794</v>
      </c>
      <c r="E38" s="7"/>
      <c r="F38" s="22">
        <v>22.4</v>
      </c>
      <c r="G38" s="22">
        <f t="shared" si="8"/>
        <v>0.29120000000000001</v>
      </c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</row>
    <row r="39" spans="1:19" ht="15" customHeight="1" x14ac:dyDescent="0.2">
      <c r="A39" s="149" t="s">
        <v>31</v>
      </c>
      <c r="B39" s="100">
        <v>138</v>
      </c>
      <c r="C39" s="202">
        <v>5</v>
      </c>
      <c r="D39" s="22">
        <f t="shared" si="7"/>
        <v>0.69</v>
      </c>
      <c r="E39" s="7"/>
      <c r="F39" s="22">
        <v>190.09</v>
      </c>
      <c r="G39" s="22">
        <f t="shared" si="8"/>
        <v>0.95045000000000002</v>
      </c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</row>
    <row r="40" spans="1:19" ht="15" customHeight="1" x14ac:dyDescent="0.2">
      <c r="A40" s="149" t="s">
        <v>76</v>
      </c>
      <c r="B40" s="100">
        <v>138</v>
      </c>
      <c r="C40" s="202">
        <v>3</v>
      </c>
      <c r="D40" s="22">
        <f t="shared" si="7"/>
        <v>0.41399999999999998</v>
      </c>
      <c r="E40" s="7"/>
      <c r="F40" s="22">
        <v>55</v>
      </c>
      <c r="G40" s="22">
        <f t="shared" si="8"/>
        <v>0.16500000000000001</v>
      </c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</row>
    <row r="41" spans="1:19" ht="15" customHeight="1" x14ac:dyDescent="0.2">
      <c r="A41" s="149" t="s">
        <v>19</v>
      </c>
      <c r="B41" s="100">
        <v>138</v>
      </c>
      <c r="C41" s="202">
        <v>3</v>
      </c>
      <c r="D41" s="22">
        <f t="shared" si="7"/>
        <v>0.41399999999999998</v>
      </c>
      <c r="E41" s="7"/>
      <c r="F41" s="22">
        <v>14</v>
      </c>
      <c r="G41" s="22">
        <f t="shared" si="8"/>
        <v>4.2000000000000003E-2</v>
      </c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</row>
    <row r="42" spans="1:19" ht="31.5" customHeight="1" x14ac:dyDescent="0.2">
      <c r="A42" s="87" t="s">
        <v>25</v>
      </c>
      <c r="B42" s="100">
        <v>138</v>
      </c>
      <c r="C42" s="200">
        <v>5</v>
      </c>
      <c r="D42" s="8">
        <f t="shared" si="7"/>
        <v>0.69</v>
      </c>
      <c r="E42" s="6"/>
      <c r="F42" s="22">
        <v>117</v>
      </c>
      <c r="G42" s="22">
        <f t="shared" si="8"/>
        <v>0.58499999999999996</v>
      </c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</row>
    <row r="43" spans="1:19" ht="34.5" customHeight="1" x14ac:dyDescent="0.2">
      <c r="A43" s="92" t="s">
        <v>285</v>
      </c>
      <c r="B43" s="100">
        <v>138</v>
      </c>
      <c r="C43" s="204"/>
      <c r="D43" s="102"/>
      <c r="E43" s="103" t="s">
        <v>108</v>
      </c>
      <c r="F43" s="103"/>
      <c r="G43" s="104">
        <f>SUM(G44:G50)</f>
        <v>21.881</v>
      </c>
      <c r="H43" s="103">
        <v>6.04</v>
      </c>
      <c r="I43" s="103">
        <v>6.17</v>
      </c>
      <c r="J43" s="103">
        <v>1.42</v>
      </c>
      <c r="K43" s="103">
        <v>85.34</v>
      </c>
      <c r="L43" s="103">
        <v>0.19</v>
      </c>
      <c r="M43" s="103">
        <v>12.7</v>
      </c>
      <c r="N43" s="103">
        <v>5240</v>
      </c>
      <c r="O43" s="103">
        <v>1</v>
      </c>
      <c r="P43" s="103">
        <v>30</v>
      </c>
      <c r="Q43" s="103">
        <v>239</v>
      </c>
      <c r="R43" s="103">
        <v>17</v>
      </c>
      <c r="S43" s="103">
        <v>5</v>
      </c>
    </row>
    <row r="44" spans="1:19" ht="27" customHeight="1" x14ac:dyDescent="0.2">
      <c r="A44" s="149" t="s">
        <v>165</v>
      </c>
      <c r="B44" s="100">
        <v>138</v>
      </c>
      <c r="C44" s="202">
        <v>52</v>
      </c>
      <c r="D44" s="22">
        <f t="shared" ref="D44:D50" si="9">B44*C44/1000</f>
        <v>7.1760000000000002</v>
      </c>
      <c r="E44" s="7"/>
      <c r="F44" s="22">
        <v>370</v>
      </c>
      <c r="G44" s="22">
        <f>C44*F44/1000</f>
        <v>19.239999999999998</v>
      </c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</row>
    <row r="45" spans="1:19" ht="15" customHeight="1" x14ac:dyDescent="0.2">
      <c r="A45" s="149" t="s">
        <v>35</v>
      </c>
      <c r="B45" s="100">
        <v>138</v>
      </c>
      <c r="C45" s="202">
        <v>5</v>
      </c>
      <c r="D45" s="22">
        <f t="shared" si="9"/>
        <v>0.69</v>
      </c>
      <c r="E45" s="7"/>
      <c r="F45" s="22">
        <v>75</v>
      </c>
      <c r="G45" s="22">
        <f t="shared" ref="G45:G50" si="10">C45*F45/1000</f>
        <v>0.375</v>
      </c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</row>
    <row r="46" spans="1:19" ht="15" customHeight="1" x14ac:dyDescent="0.2">
      <c r="A46" s="149" t="s">
        <v>36</v>
      </c>
      <c r="B46" s="100">
        <v>138</v>
      </c>
      <c r="C46" s="202">
        <v>21</v>
      </c>
      <c r="D46" s="22">
        <f t="shared" si="9"/>
        <v>2.8980000000000001</v>
      </c>
      <c r="E46" s="7"/>
      <c r="F46" s="22">
        <v>24</v>
      </c>
      <c r="G46" s="22">
        <f t="shared" si="10"/>
        <v>0.504</v>
      </c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</row>
    <row r="47" spans="1:19" ht="15" customHeight="1" x14ac:dyDescent="0.2">
      <c r="A47" s="149" t="s">
        <v>41</v>
      </c>
      <c r="B47" s="100">
        <v>138</v>
      </c>
      <c r="C47" s="202">
        <v>2</v>
      </c>
      <c r="D47" s="22">
        <f t="shared" si="9"/>
        <v>0.27600000000000002</v>
      </c>
      <c r="E47" s="7"/>
      <c r="F47" s="22">
        <v>450</v>
      </c>
      <c r="G47" s="22">
        <f t="shared" si="10"/>
        <v>0.9</v>
      </c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</row>
    <row r="48" spans="1:19" ht="15" customHeight="1" x14ac:dyDescent="0.2">
      <c r="A48" s="149" t="s">
        <v>19</v>
      </c>
      <c r="B48" s="100">
        <v>138</v>
      </c>
      <c r="C48" s="202">
        <v>2</v>
      </c>
      <c r="D48" s="22">
        <f>B48*C48/1000</f>
        <v>0.27600000000000002</v>
      </c>
      <c r="E48" s="7"/>
      <c r="F48" s="22">
        <v>14</v>
      </c>
      <c r="G48" s="22">
        <f t="shared" si="10"/>
        <v>2.8000000000000001E-2</v>
      </c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</row>
    <row r="49" spans="1:19" ht="15" customHeight="1" x14ac:dyDescent="0.2">
      <c r="A49" s="149" t="s">
        <v>79</v>
      </c>
      <c r="B49" s="100">
        <v>138</v>
      </c>
      <c r="C49" s="202">
        <v>4</v>
      </c>
      <c r="D49" s="22">
        <f>B49*C49/1000</f>
        <v>0.55200000000000005</v>
      </c>
      <c r="E49" s="7"/>
      <c r="F49" s="22">
        <v>33</v>
      </c>
      <c r="G49" s="22">
        <f t="shared" si="10"/>
        <v>0.13200000000000001</v>
      </c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</row>
    <row r="50" spans="1:19" ht="36.75" customHeight="1" x14ac:dyDescent="0.2">
      <c r="A50" s="87" t="s">
        <v>25</v>
      </c>
      <c r="B50" s="100">
        <v>138</v>
      </c>
      <c r="C50" s="200">
        <v>6</v>
      </c>
      <c r="D50" s="8">
        <f t="shared" si="9"/>
        <v>0.82799999999999996</v>
      </c>
      <c r="E50" s="6"/>
      <c r="F50" s="22">
        <v>117</v>
      </c>
      <c r="G50" s="22">
        <f t="shared" si="10"/>
        <v>0.70199999999999996</v>
      </c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</row>
    <row r="51" spans="1:19" s="105" customFormat="1" ht="15" customHeight="1" x14ac:dyDescent="0.25">
      <c r="A51" s="99" t="s">
        <v>141</v>
      </c>
      <c r="B51" s="100">
        <v>138</v>
      </c>
      <c r="C51" s="110"/>
      <c r="D51" s="102"/>
      <c r="E51" s="103" t="s">
        <v>182</v>
      </c>
      <c r="F51" s="103"/>
      <c r="G51" s="104">
        <f>SUM(G52:G54)</f>
        <v>8.7439999999999998</v>
      </c>
      <c r="H51" s="104">
        <v>4.5</v>
      </c>
      <c r="I51" s="104">
        <v>2.2999999999999998</v>
      </c>
      <c r="J51" s="104">
        <v>25</v>
      </c>
      <c r="K51" s="104">
        <v>132</v>
      </c>
      <c r="L51" s="104">
        <v>0.27</v>
      </c>
      <c r="M51" s="104"/>
      <c r="N51" s="104"/>
      <c r="O51" s="104"/>
      <c r="P51" s="104">
        <v>19.47</v>
      </c>
      <c r="Q51" s="104">
        <v>280</v>
      </c>
      <c r="R51" s="104">
        <v>186.67</v>
      </c>
      <c r="S51" s="104">
        <v>6.68</v>
      </c>
    </row>
    <row r="52" spans="1:19" s="36" customFormat="1" x14ac:dyDescent="0.2">
      <c r="A52" s="11" t="s">
        <v>146</v>
      </c>
      <c r="B52" s="100">
        <v>138</v>
      </c>
      <c r="C52" s="12">
        <v>47</v>
      </c>
      <c r="D52" s="22">
        <f t="shared" si="7"/>
        <v>6.4859999999999998</v>
      </c>
      <c r="E52" s="7"/>
      <c r="F52" s="22">
        <v>90</v>
      </c>
      <c r="G52" s="22">
        <f>C52*F52/1000</f>
        <v>4.2300000000000004</v>
      </c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</row>
    <row r="53" spans="1:19" ht="15" customHeight="1" x14ac:dyDescent="0.2">
      <c r="A53" s="11" t="s">
        <v>41</v>
      </c>
      <c r="B53" s="100">
        <v>138</v>
      </c>
      <c r="C53" s="12">
        <v>10</v>
      </c>
      <c r="D53" s="22">
        <f t="shared" si="7"/>
        <v>1.38</v>
      </c>
      <c r="E53" s="7"/>
      <c r="F53" s="22">
        <v>450</v>
      </c>
      <c r="G53" s="22">
        <f t="shared" ref="G53:G54" si="11">C53*F53/1000</f>
        <v>4.5</v>
      </c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</row>
    <row r="54" spans="1:19" ht="15" customHeight="1" x14ac:dyDescent="0.2">
      <c r="A54" s="11" t="s">
        <v>19</v>
      </c>
      <c r="B54" s="100">
        <v>138</v>
      </c>
      <c r="C54" s="12">
        <v>1</v>
      </c>
      <c r="D54" s="22">
        <f t="shared" si="7"/>
        <v>0.13800000000000001</v>
      </c>
      <c r="E54" s="7"/>
      <c r="F54" s="22">
        <v>14</v>
      </c>
      <c r="G54" s="22">
        <f t="shared" si="11"/>
        <v>1.4E-2</v>
      </c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</row>
    <row r="55" spans="1:19" s="105" customFormat="1" ht="25.5" customHeight="1" x14ac:dyDescent="0.25">
      <c r="A55" s="92" t="s">
        <v>73</v>
      </c>
      <c r="B55" s="100">
        <v>138</v>
      </c>
      <c r="C55" s="204"/>
      <c r="D55" s="102">
        <f t="shared" si="7"/>
        <v>0</v>
      </c>
      <c r="E55" s="103">
        <v>200</v>
      </c>
      <c r="F55" s="103"/>
      <c r="G55" s="104">
        <f>SUM(G56:G57)</f>
        <v>2.66</v>
      </c>
      <c r="H55" s="104">
        <v>1.1599999999999999</v>
      </c>
      <c r="I55" s="104">
        <v>0.3</v>
      </c>
      <c r="J55" s="104">
        <v>47.26</v>
      </c>
      <c r="K55" s="104">
        <v>128.18</v>
      </c>
      <c r="L55" s="104">
        <v>0.02</v>
      </c>
      <c r="M55" s="104">
        <v>0.8</v>
      </c>
      <c r="N55" s="104"/>
      <c r="O55" s="104">
        <v>0.2</v>
      </c>
      <c r="P55" s="104">
        <v>5.84</v>
      </c>
      <c r="Q55" s="104">
        <v>46</v>
      </c>
      <c r="R55" s="104">
        <v>33</v>
      </c>
      <c r="S55" s="104">
        <v>0.96</v>
      </c>
    </row>
    <row r="56" spans="1:19" ht="15" customHeight="1" x14ac:dyDescent="0.2">
      <c r="A56" s="149" t="s">
        <v>242</v>
      </c>
      <c r="B56" s="100">
        <v>138</v>
      </c>
      <c r="C56" s="202">
        <v>20</v>
      </c>
      <c r="D56" s="22">
        <f t="shared" si="7"/>
        <v>2.76</v>
      </c>
      <c r="E56" s="7"/>
      <c r="F56" s="22">
        <v>83</v>
      </c>
      <c r="G56" s="22">
        <f>C56*F56/1000</f>
        <v>1.66</v>
      </c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</row>
    <row r="57" spans="1:19" s="105" customFormat="1" ht="15" customHeight="1" x14ac:dyDescent="0.2">
      <c r="A57" s="87" t="s">
        <v>22</v>
      </c>
      <c r="B57" s="100">
        <v>138</v>
      </c>
      <c r="C57" s="200">
        <v>20</v>
      </c>
      <c r="D57" s="8">
        <f t="shared" si="7"/>
        <v>2.76</v>
      </c>
      <c r="E57" s="6"/>
      <c r="F57" s="22">
        <v>50</v>
      </c>
      <c r="G57" s="22">
        <f t="shared" ref="G57" si="12">C57*F57/1000</f>
        <v>1</v>
      </c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</row>
    <row r="58" spans="1:19" s="105" customFormat="1" ht="15" customHeight="1" x14ac:dyDescent="0.2">
      <c r="A58" s="99" t="s">
        <v>224</v>
      </c>
      <c r="B58" s="100">
        <v>138</v>
      </c>
      <c r="C58" s="103"/>
      <c r="D58" s="5"/>
      <c r="E58" s="103">
        <v>30</v>
      </c>
      <c r="F58" s="103"/>
      <c r="G58" s="104">
        <f>SUM(G59)</f>
        <v>4.5570000000000004</v>
      </c>
      <c r="H58" s="104">
        <v>0.77</v>
      </c>
      <c r="I58" s="104">
        <v>6.07</v>
      </c>
      <c r="J58" s="104">
        <v>1.18</v>
      </c>
      <c r="K58" s="104">
        <v>153</v>
      </c>
      <c r="L58" s="104">
        <v>0.08</v>
      </c>
      <c r="M58" s="104"/>
      <c r="N58" s="104"/>
      <c r="O58" s="104">
        <v>1.5</v>
      </c>
      <c r="P58" s="104">
        <v>12</v>
      </c>
      <c r="Q58" s="104">
        <v>1.6</v>
      </c>
      <c r="R58" s="104">
        <v>10</v>
      </c>
      <c r="S58" s="104">
        <v>0.9</v>
      </c>
    </row>
    <row r="59" spans="1:19" s="105" customFormat="1" ht="15" customHeight="1" x14ac:dyDescent="0.2">
      <c r="A59" s="10" t="s">
        <v>224</v>
      </c>
      <c r="B59" s="100">
        <v>138</v>
      </c>
      <c r="C59" s="9">
        <v>30</v>
      </c>
      <c r="D59" s="6">
        <f t="shared" ref="D59" si="13">B59*C59/1000</f>
        <v>4.1399999999999997</v>
      </c>
      <c r="E59" s="6"/>
      <c r="F59" s="22">
        <v>151.9</v>
      </c>
      <c r="G59" s="22">
        <f>C59*F59/1000</f>
        <v>4.5570000000000004</v>
      </c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</row>
    <row r="60" spans="1:19" ht="15" customHeight="1" x14ac:dyDescent="0.2">
      <c r="A60" s="99" t="s">
        <v>44</v>
      </c>
      <c r="B60" s="100">
        <v>138</v>
      </c>
      <c r="C60" s="101"/>
      <c r="D60" s="102">
        <f t="shared" si="7"/>
        <v>0</v>
      </c>
      <c r="E60" s="103">
        <v>90</v>
      </c>
      <c r="F60" s="103"/>
      <c r="G60" s="104">
        <f>SUM(G61)</f>
        <v>3.69</v>
      </c>
      <c r="H60" s="35">
        <v>8.4600000000000009</v>
      </c>
      <c r="I60" s="35">
        <v>2.5099999999999998</v>
      </c>
      <c r="J60" s="35">
        <v>44.33</v>
      </c>
      <c r="K60" s="35">
        <v>186</v>
      </c>
      <c r="L60" s="114">
        <v>0.04</v>
      </c>
      <c r="M60" s="114"/>
      <c r="N60" s="114"/>
      <c r="O60" s="114">
        <v>0.36</v>
      </c>
      <c r="P60" s="114">
        <v>9.1999999999999993</v>
      </c>
      <c r="Q60" s="114">
        <v>42.4</v>
      </c>
      <c r="R60" s="114">
        <v>10</v>
      </c>
      <c r="S60" s="114">
        <v>1.24</v>
      </c>
    </row>
    <row r="61" spans="1:19" s="98" customFormat="1" ht="15" customHeight="1" x14ac:dyDescent="0.2">
      <c r="A61" s="10" t="s">
        <v>43</v>
      </c>
      <c r="B61" s="100">
        <v>138</v>
      </c>
      <c r="C61" s="9">
        <v>90</v>
      </c>
      <c r="D61" s="8">
        <f t="shared" si="7"/>
        <v>12.42</v>
      </c>
      <c r="E61" s="6"/>
      <c r="F61" s="8">
        <v>41</v>
      </c>
      <c r="G61" s="8">
        <f>C61*F61/1000</f>
        <v>3.69</v>
      </c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</row>
    <row r="62" spans="1:19" s="41" customFormat="1" ht="15" customHeight="1" x14ac:dyDescent="0.2">
      <c r="A62" s="25"/>
      <c r="B62" s="65"/>
      <c r="C62" s="26"/>
      <c r="D62" s="66"/>
      <c r="E62" s="27"/>
      <c r="F62" s="27"/>
      <c r="G62" s="27"/>
      <c r="H62" s="23">
        <f>SUM(H32:H61)</f>
        <v>25.18</v>
      </c>
      <c r="I62" s="23">
        <f>SUM(I32:I61)</f>
        <v>22.6</v>
      </c>
      <c r="J62" s="23">
        <f>SUM(J32:J61)</f>
        <v>127.19000000000001</v>
      </c>
      <c r="K62" s="23">
        <f>SUM(K32:K61)</f>
        <v>822.02</v>
      </c>
      <c r="L62" s="23">
        <f t="shared" ref="L62:S62" si="14">SUM(L32:L61)</f>
        <v>0.64</v>
      </c>
      <c r="M62" s="23">
        <f t="shared" si="14"/>
        <v>33.549999999999997</v>
      </c>
      <c r="N62" s="23">
        <f t="shared" si="14"/>
        <v>5240</v>
      </c>
      <c r="O62" s="23">
        <f t="shared" si="14"/>
        <v>5.410000000000001</v>
      </c>
      <c r="P62" s="23">
        <f t="shared" si="14"/>
        <v>116.69000000000001</v>
      </c>
      <c r="Q62" s="23">
        <f t="shared" si="14"/>
        <v>643.29999999999995</v>
      </c>
      <c r="R62" s="23">
        <f t="shared" si="14"/>
        <v>341.77</v>
      </c>
      <c r="S62" s="23">
        <f t="shared" si="14"/>
        <v>15.43</v>
      </c>
    </row>
    <row r="63" spans="1:19" ht="15" customHeight="1" x14ac:dyDescent="0.2">
      <c r="A63" s="121" t="s">
        <v>13</v>
      </c>
      <c r="B63" s="128">
        <v>138</v>
      </c>
      <c r="C63" s="129"/>
      <c r="D63" s="130"/>
      <c r="E63" s="122"/>
      <c r="F63" s="122"/>
      <c r="G63" s="122"/>
      <c r="H63" s="123"/>
      <c r="I63" s="123"/>
      <c r="J63" s="123"/>
      <c r="K63" s="124"/>
      <c r="L63" s="124"/>
      <c r="M63" s="124"/>
      <c r="N63" s="124"/>
      <c r="O63" s="124"/>
      <c r="P63" s="124"/>
      <c r="Q63" s="124"/>
      <c r="R63" s="124"/>
      <c r="S63" s="124"/>
    </row>
    <row r="64" spans="1:19" ht="15" customHeight="1" x14ac:dyDescent="0.2">
      <c r="A64" s="92" t="s">
        <v>75</v>
      </c>
      <c r="B64" s="189">
        <v>138</v>
      </c>
      <c r="C64" s="94"/>
      <c r="D64" s="95"/>
      <c r="E64" s="96">
        <v>170</v>
      </c>
      <c r="F64" s="96"/>
      <c r="G64" s="104">
        <f>SUM(G65)</f>
        <v>15.113000000000001</v>
      </c>
      <c r="H64" s="104">
        <v>0.9</v>
      </c>
      <c r="I64" s="104">
        <v>0.2</v>
      </c>
      <c r="J64" s="104">
        <v>8.68</v>
      </c>
      <c r="K64" s="104">
        <v>103</v>
      </c>
      <c r="L64" s="97">
        <v>0.04</v>
      </c>
      <c r="M64" s="97">
        <v>64.290000000000006</v>
      </c>
      <c r="N64" s="97"/>
      <c r="O64" s="97">
        <v>0.21</v>
      </c>
      <c r="P64" s="97">
        <v>36.43</v>
      </c>
      <c r="Q64" s="97">
        <v>24.64</v>
      </c>
      <c r="R64" s="97">
        <v>13.93</v>
      </c>
      <c r="S64" s="97">
        <v>0.32</v>
      </c>
    </row>
    <row r="65" spans="1:19" ht="15" customHeight="1" x14ac:dyDescent="0.2">
      <c r="A65" s="87" t="s">
        <v>75</v>
      </c>
      <c r="B65" s="88">
        <v>13</v>
      </c>
      <c r="C65" s="89">
        <v>170</v>
      </c>
      <c r="D65" s="90">
        <f>C65*B65/1000</f>
        <v>2.21</v>
      </c>
      <c r="E65" s="4"/>
      <c r="F65" s="4">
        <v>88.9</v>
      </c>
      <c r="G65" s="8">
        <f>C65*F65/1000</f>
        <v>15.113000000000001</v>
      </c>
      <c r="H65" s="90"/>
      <c r="I65" s="90"/>
      <c r="J65" s="90"/>
      <c r="K65" s="91"/>
      <c r="L65" s="91"/>
      <c r="M65" s="91"/>
      <c r="N65" s="91"/>
      <c r="O65" s="91"/>
      <c r="P65" s="91"/>
      <c r="Q65" s="91"/>
      <c r="R65" s="91"/>
      <c r="S65" s="91"/>
    </row>
    <row r="66" spans="1:19" ht="25.5" x14ac:dyDescent="0.2">
      <c r="A66" s="92" t="s">
        <v>89</v>
      </c>
      <c r="B66" s="93">
        <v>8</v>
      </c>
      <c r="C66" s="94"/>
      <c r="D66" s="95"/>
      <c r="E66" s="96">
        <v>200</v>
      </c>
      <c r="F66" s="96"/>
      <c r="G66" s="104">
        <f>SUM(G67)</f>
        <v>12.86467</v>
      </c>
      <c r="H66" s="95">
        <v>1.53</v>
      </c>
      <c r="I66" s="95">
        <v>0.34</v>
      </c>
      <c r="J66" s="95">
        <v>13.77</v>
      </c>
      <c r="K66" s="97">
        <v>61.2</v>
      </c>
      <c r="L66" s="97">
        <v>0.08</v>
      </c>
      <c r="M66" s="97">
        <v>2.6</v>
      </c>
      <c r="N66" s="97">
        <v>40</v>
      </c>
      <c r="O66" s="97"/>
      <c r="P66" s="97">
        <v>240</v>
      </c>
      <c r="Q66" s="97">
        <v>180</v>
      </c>
      <c r="R66" s="97">
        <v>28</v>
      </c>
      <c r="S66" s="97">
        <v>0.2</v>
      </c>
    </row>
    <row r="67" spans="1:19" x14ac:dyDescent="0.2">
      <c r="A67" s="13" t="s">
        <v>89</v>
      </c>
      <c r="B67" s="52">
        <v>138</v>
      </c>
      <c r="C67" s="195">
        <v>211</v>
      </c>
      <c r="D67" s="53">
        <f>C67*B67/1000</f>
        <v>29.117999999999999</v>
      </c>
      <c r="E67" s="14"/>
      <c r="F67" s="14">
        <v>60.97</v>
      </c>
      <c r="G67" s="8">
        <f>C67*F67/1000</f>
        <v>12.86467</v>
      </c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</row>
    <row r="68" spans="1:19" x14ac:dyDescent="0.2">
      <c r="A68" s="28"/>
      <c r="B68" s="67"/>
      <c r="C68" s="29"/>
      <c r="D68" s="69"/>
      <c r="E68" s="31"/>
      <c r="F68" s="31"/>
      <c r="G68" s="31"/>
      <c r="H68" s="15">
        <f>SUM(H64:H66)</f>
        <v>2.4300000000000002</v>
      </c>
      <c r="I68" s="15">
        <f t="shared" ref="I68:S68" si="15">SUM(I64:I66)</f>
        <v>0.54</v>
      </c>
      <c r="J68" s="15">
        <f t="shared" si="15"/>
        <v>22.45</v>
      </c>
      <c r="K68" s="15">
        <f t="shared" si="15"/>
        <v>164.2</v>
      </c>
      <c r="L68" s="15">
        <f t="shared" si="15"/>
        <v>0.12</v>
      </c>
      <c r="M68" s="15">
        <f t="shared" si="15"/>
        <v>66.89</v>
      </c>
      <c r="N68" s="15">
        <f t="shared" si="15"/>
        <v>40</v>
      </c>
      <c r="O68" s="15">
        <f t="shared" si="15"/>
        <v>0.21</v>
      </c>
      <c r="P68" s="15">
        <f t="shared" si="15"/>
        <v>276.43</v>
      </c>
      <c r="Q68" s="15">
        <f t="shared" si="15"/>
        <v>204.64</v>
      </c>
      <c r="R68" s="15">
        <f t="shared" si="15"/>
        <v>41.93</v>
      </c>
      <c r="S68" s="15">
        <f t="shared" si="15"/>
        <v>0.52</v>
      </c>
    </row>
    <row r="69" spans="1:19" x14ac:dyDescent="0.2">
      <c r="A69" s="58"/>
      <c r="B69" s="58"/>
      <c r="C69" s="58"/>
      <c r="D69" s="58"/>
      <c r="E69" s="58"/>
      <c r="F69" s="210" t="s">
        <v>47</v>
      </c>
      <c r="G69" s="50">
        <f>E71*E72</f>
        <v>18024.066839999996</v>
      </c>
      <c r="H69" s="155">
        <f>H25+H62+H68</f>
        <v>61.09</v>
      </c>
      <c r="I69" s="155">
        <f>I25+I62+I68</f>
        <v>60.06</v>
      </c>
      <c r="J69" s="155">
        <f>J25+J62+J68</f>
        <v>232.99</v>
      </c>
      <c r="K69" s="155">
        <f>K25+K62+K68</f>
        <v>1787.3300000000002</v>
      </c>
      <c r="L69" s="155">
        <f t="shared" ref="L69:S69" si="16">L25+L62+L68</f>
        <v>0.91</v>
      </c>
      <c r="M69" s="155">
        <f t="shared" si="16"/>
        <v>102.13</v>
      </c>
      <c r="N69" s="155">
        <f t="shared" si="16"/>
        <v>5388</v>
      </c>
      <c r="O69" s="155">
        <f t="shared" si="16"/>
        <v>7.3200000000000012</v>
      </c>
      <c r="P69" s="155">
        <f t="shared" si="16"/>
        <v>765.05000000000007</v>
      </c>
      <c r="Q69" s="155">
        <f t="shared" si="16"/>
        <v>1314.85</v>
      </c>
      <c r="R69" s="155">
        <f t="shared" si="16"/>
        <v>455.46</v>
      </c>
      <c r="S69" s="155">
        <f t="shared" si="16"/>
        <v>19.79</v>
      </c>
    </row>
    <row r="71" spans="1:19" ht="15" customHeight="1" x14ac:dyDescent="0.2">
      <c r="A71" s="2" t="s">
        <v>48</v>
      </c>
      <c r="E71" s="177">
        <v>138</v>
      </c>
      <c r="F71" s="2" t="s">
        <v>49</v>
      </c>
    </row>
    <row r="72" spans="1:19" x14ac:dyDescent="0.2">
      <c r="A72" s="2" t="s">
        <v>50</v>
      </c>
      <c r="E72" s="176">
        <f>SUM(G9+G19+G23+G27+G32+G43+G51+G55+G64+G60+G66)</f>
        <v>130.60917999999998</v>
      </c>
      <c r="F72" s="2" t="s">
        <v>51</v>
      </c>
    </row>
    <row r="74" spans="1:19" x14ac:dyDescent="0.2">
      <c r="A74" s="2" t="s">
        <v>271</v>
      </c>
      <c r="B74" s="3" t="s">
        <v>272</v>
      </c>
      <c r="E74" s="2" t="s">
        <v>52</v>
      </c>
      <c r="H74" s="3"/>
      <c r="I74" s="2" t="s">
        <v>53</v>
      </c>
    </row>
  </sheetData>
  <mergeCells count="6">
    <mergeCell ref="H5:K5"/>
    <mergeCell ref="A1:B1"/>
    <mergeCell ref="A2:B2"/>
    <mergeCell ref="A3:B3"/>
    <mergeCell ref="A4:B4"/>
    <mergeCell ref="C4:G5"/>
  </mergeCells>
  <pageMargins left="0.78740157480314965" right="0.39370078740157483" top="0.39370078740157483" bottom="0.39370078740157483" header="0.31496062992125984" footer="0.31496062992125984"/>
  <pageSetup paperSize="9" scale="45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8"/>
  <sheetViews>
    <sheetView view="pageBreakPreview" topLeftCell="A27" zoomScale="82" zoomScaleNormal="110" zoomScaleSheetLayoutView="82" workbookViewId="0">
      <selection activeCell="F67" sqref="F67"/>
    </sheetView>
  </sheetViews>
  <sheetFormatPr defaultColWidth="8.85546875" defaultRowHeight="12.75" x14ac:dyDescent="0.2"/>
  <cols>
    <col min="1" max="1" width="19.140625" style="2" bestFit="1" customWidth="1"/>
    <col min="2" max="2" width="11.5703125" style="2" customWidth="1"/>
    <col min="3" max="6" width="9.7109375" style="2" customWidth="1"/>
    <col min="7" max="7" width="11.85546875" style="2" customWidth="1"/>
    <col min="8" max="11" width="9.7109375" style="2" customWidth="1"/>
    <col min="12" max="16384" width="8.85546875" style="2"/>
  </cols>
  <sheetData>
    <row r="1" spans="1:19" x14ac:dyDescent="0.2">
      <c r="A1" s="274" t="s">
        <v>147</v>
      </c>
      <c r="B1" s="274"/>
    </row>
    <row r="2" spans="1:19" x14ac:dyDescent="0.2">
      <c r="A2" s="271" t="s">
        <v>14</v>
      </c>
      <c r="B2" s="271"/>
    </row>
    <row r="3" spans="1:19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19.5" x14ac:dyDescent="0.25">
      <c r="C5" s="272"/>
      <c r="D5" s="272"/>
      <c r="E5" s="272"/>
      <c r="F5" s="272"/>
      <c r="G5" s="272"/>
      <c r="H5" s="269" t="s">
        <v>81</v>
      </c>
      <c r="I5" s="269"/>
      <c r="J5" s="269"/>
      <c r="K5" s="269"/>
    </row>
    <row r="6" spans="1:19" x14ac:dyDescent="0.2">
      <c r="E6" s="2" t="s">
        <v>202</v>
      </c>
    </row>
    <row r="7" spans="1:19" s="1" customFormat="1" ht="43.9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ht="15" customHeight="1" x14ac:dyDescent="0.2">
      <c r="A8" s="18" t="s">
        <v>11</v>
      </c>
      <c r="B8" s="19">
        <v>99</v>
      </c>
      <c r="C8" s="20"/>
      <c r="D8" s="20"/>
      <c r="E8" s="20"/>
      <c r="F8" s="20"/>
      <c r="G8" s="20"/>
      <c r="H8" s="20"/>
      <c r="I8" s="20"/>
      <c r="J8" s="20"/>
      <c r="K8" s="21"/>
      <c r="L8" s="21"/>
      <c r="M8" s="21"/>
      <c r="N8" s="21"/>
      <c r="O8" s="21"/>
      <c r="P8" s="21"/>
      <c r="Q8" s="21"/>
      <c r="R8" s="21"/>
      <c r="S8" s="21"/>
    </row>
    <row r="9" spans="1:19" s="105" customFormat="1" ht="40.15" customHeight="1" x14ac:dyDescent="0.25">
      <c r="A9" s="92" t="s">
        <v>179</v>
      </c>
      <c r="B9" s="100">
        <v>99</v>
      </c>
      <c r="C9" s="201"/>
      <c r="D9" s="103"/>
      <c r="E9" s="103" t="s">
        <v>151</v>
      </c>
      <c r="F9" s="103"/>
      <c r="G9" s="104">
        <f>SUM(G10:G18)</f>
        <v>57.024340000000009</v>
      </c>
      <c r="H9" s="104">
        <v>16.5</v>
      </c>
      <c r="I9" s="104">
        <v>29.55</v>
      </c>
      <c r="J9" s="104">
        <v>36.450000000000003</v>
      </c>
      <c r="K9" s="104">
        <v>469</v>
      </c>
      <c r="L9" s="104">
        <v>0.12</v>
      </c>
      <c r="M9" s="104">
        <v>0.88</v>
      </c>
      <c r="N9" s="104">
        <v>120</v>
      </c>
      <c r="O9" s="104">
        <v>1.76</v>
      </c>
      <c r="P9" s="104">
        <v>262.39999999999998</v>
      </c>
      <c r="Q9" s="104">
        <v>379.6</v>
      </c>
      <c r="R9" s="104">
        <v>45.8</v>
      </c>
      <c r="S9" s="104">
        <v>1.88</v>
      </c>
    </row>
    <row r="10" spans="1:19" s="36" customFormat="1" x14ac:dyDescent="0.2">
      <c r="A10" s="149" t="s">
        <v>41</v>
      </c>
      <c r="B10" s="100">
        <v>99</v>
      </c>
      <c r="C10" s="202">
        <v>6</v>
      </c>
      <c r="D10" s="22">
        <f t="shared" ref="D10:D18" si="0">B10*C10/1000</f>
        <v>0.59399999999999997</v>
      </c>
      <c r="E10" s="7"/>
      <c r="F10" s="22">
        <v>450</v>
      </c>
      <c r="G10" s="22">
        <f t="shared" ref="G10:G18" si="1">C10*F10/1000</f>
        <v>2.7</v>
      </c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</row>
    <row r="11" spans="1:19" ht="15" customHeight="1" x14ac:dyDescent="0.2">
      <c r="A11" s="149" t="s">
        <v>22</v>
      </c>
      <c r="B11" s="100">
        <v>99</v>
      </c>
      <c r="C11" s="202">
        <v>12</v>
      </c>
      <c r="D11" s="22">
        <f t="shared" si="0"/>
        <v>1.1879999999999999</v>
      </c>
      <c r="E11" s="7"/>
      <c r="F11" s="22">
        <v>50</v>
      </c>
      <c r="G11" s="22">
        <f t="shared" si="1"/>
        <v>0.6</v>
      </c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</row>
    <row r="12" spans="1:19" ht="15" customHeight="1" x14ac:dyDescent="0.2">
      <c r="A12" s="149" t="s">
        <v>58</v>
      </c>
      <c r="B12" s="100">
        <v>99</v>
      </c>
      <c r="C12" s="202">
        <v>9</v>
      </c>
      <c r="D12" s="22">
        <f t="shared" si="0"/>
        <v>0.89100000000000001</v>
      </c>
      <c r="E12" s="7"/>
      <c r="F12" s="22">
        <v>40</v>
      </c>
      <c r="G12" s="22">
        <f t="shared" si="1"/>
        <v>0.36</v>
      </c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</row>
    <row r="13" spans="1:19" s="36" customFormat="1" ht="15" customHeight="1" x14ac:dyDescent="0.2">
      <c r="A13" s="149" t="s">
        <v>67</v>
      </c>
      <c r="B13" s="100">
        <v>99</v>
      </c>
      <c r="C13" s="202">
        <v>141</v>
      </c>
      <c r="D13" s="22">
        <f t="shared" si="0"/>
        <v>13.959</v>
      </c>
      <c r="E13" s="7"/>
      <c r="F13" s="22">
        <v>355.6</v>
      </c>
      <c r="G13" s="22">
        <f t="shared" si="1"/>
        <v>50.139600000000009</v>
      </c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</row>
    <row r="14" spans="1:19" s="36" customFormat="1" ht="15" customHeight="1" x14ac:dyDescent="0.2">
      <c r="A14" s="149" t="s">
        <v>68</v>
      </c>
      <c r="B14" s="100">
        <v>99</v>
      </c>
      <c r="C14" s="202">
        <v>6</v>
      </c>
      <c r="D14" s="22">
        <f t="shared" si="0"/>
        <v>0.59399999999999997</v>
      </c>
      <c r="E14" s="7"/>
      <c r="F14" s="22">
        <v>5.7</v>
      </c>
      <c r="G14" s="22">
        <f t="shared" si="1"/>
        <v>3.4200000000000001E-2</v>
      </c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</row>
    <row r="15" spans="1:19" ht="15" customHeight="1" x14ac:dyDescent="0.2">
      <c r="A15" s="149" t="s">
        <v>31</v>
      </c>
      <c r="B15" s="100">
        <v>99</v>
      </c>
      <c r="C15" s="202">
        <v>6</v>
      </c>
      <c r="D15" s="22">
        <f t="shared" si="0"/>
        <v>0.59399999999999997</v>
      </c>
      <c r="E15" s="7"/>
      <c r="F15" s="22">
        <v>190.09</v>
      </c>
      <c r="G15" s="22">
        <f t="shared" si="1"/>
        <v>1.1405399999999999</v>
      </c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</row>
    <row r="16" spans="1:19" ht="15" customHeight="1" x14ac:dyDescent="0.2">
      <c r="A16" s="149" t="s">
        <v>123</v>
      </c>
      <c r="B16" s="100">
        <v>99</v>
      </c>
      <c r="C16" s="202">
        <v>3.0000000000000001E-3</v>
      </c>
      <c r="D16" s="22">
        <f t="shared" si="0"/>
        <v>2.9700000000000001E-4</v>
      </c>
      <c r="E16" s="7"/>
      <c r="F16" s="22"/>
      <c r="G16" s="22">
        <f t="shared" si="1"/>
        <v>0</v>
      </c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</row>
    <row r="17" spans="1:19" s="36" customFormat="1" ht="15" customHeight="1" x14ac:dyDescent="0.2">
      <c r="A17" s="149" t="s">
        <v>69</v>
      </c>
      <c r="B17" s="100">
        <v>99</v>
      </c>
      <c r="C17" s="202">
        <v>20</v>
      </c>
      <c r="D17" s="22">
        <f t="shared" si="0"/>
        <v>1.98</v>
      </c>
      <c r="E17" s="7"/>
      <c r="F17" s="22">
        <v>102.5</v>
      </c>
      <c r="G17" s="22">
        <f t="shared" si="1"/>
        <v>2.0499999999999998</v>
      </c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</row>
    <row r="18" spans="1:19" ht="25.5" x14ac:dyDescent="0.2">
      <c r="A18" s="87" t="s">
        <v>78</v>
      </c>
      <c r="B18" s="100">
        <v>99</v>
      </c>
      <c r="C18" s="200">
        <v>6</v>
      </c>
      <c r="D18" s="22">
        <f t="shared" si="0"/>
        <v>0.59399999999999997</v>
      </c>
      <c r="E18" s="6"/>
      <c r="F18" s="22">
        <v>0</v>
      </c>
      <c r="G18" s="22">
        <f t="shared" si="1"/>
        <v>0</v>
      </c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</row>
    <row r="19" spans="1:19" s="105" customFormat="1" ht="15" customHeight="1" x14ac:dyDescent="0.25">
      <c r="A19" s="99" t="s">
        <v>70</v>
      </c>
      <c r="B19" s="100">
        <v>99</v>
      </c>
      <c r="C19" s="110"/>
      <c r="D19" s="104"/>
      <c r="E19" s="103">
        <v>200</v>
      </c>
      <c r="F19" s="103"/>
      <c r="G19" s="104">
        <f>SUM(G20:G22)</f>
        <v>7.6890000000000001</v>
      </c>
      <c r="H19" s="104">
        <v>4.8</v>
      </c>
      <c r="I19" s="104">
        <v>4.2</v>
      </c>
      <c r="J19" s="104">
        <v>18.399999999999999</v>
      </c>
      <c r="K19" s="104">
        <v>125.11</v>
      </c>
      <c r="L19" s="104">
        <v>0.02</v>
      </c>
      <c r="M19" s="104">
        <v>1.33</v>
      </c>
      <c r="N19" s="104"/>
      <c r="O19" s="104"/>
      <c r="P19" s="104">
        <v>133.33000000000001</v>
      </c>
      <c r="Q19" s="104">
        <v>111.11</v>
      </c>
      <c r="R19" s="104">
        <v>25.56</v>
      </c>
      <c r="S19" s="104">
        <v>2</v>
      </c>
    </row>
    <row r="20" spans="1:19" ht="15" customHeight="1" x14ac:dyDescent="0.2">
      <c r="A20" s="11" t="s">
        <v>71</v>
      </c>
      <c r="B20" s="100">
        <v>99</v>
      </c>
      <c r="C20" s="12">
        <v>4</v>
      </c>
      <c r="D20" s="22">
        <f>B20*C20/1000</f>
        <v>0.39600000000000002</v>
      </c>
      <c r="E20" s="7"/>
      <c r="F20" s="22">
        <v>148</v>
      </c>
      <c r="G20" s="22">
        <f>C20*F20/1000</f>
        <v>0.59199999999999997</v>
      </c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</row>
    <row r="21" spans="1:19" s="36" customFormat="1" x14ac:dyDescent="0.2">
      <c r="A21" s="11" t="s">
        <v>59</v>
      </c>
      <c r="B21" s="100">
        <v>99</v>
      </c>
      <c r="C21" s="12">
        <v>100</v>
      </c>
      <c r="D21" s="22">
        <f t="shared" ref="D21:D22" si="2">B21*C21/1000</f>
        <v>9.9</v>
      </c>
      <c r="E21" s="7"/>
      <c r="F21" s="22">
        <v>60.97</v>
      </c>
      <c r="G21" s="22">
        <f t="shared" ref="G21:G22" si="3">C21*F21/1000</f>
        <v>6.0970000000000004</v>
      </c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</row>
    <row r="22" spans="1:19" ht="15" customHeight="1" x14ac:dyDescent="0.2">
      <c r="A22" s="10" t="s">
        <v>22</v>
      </c>
      <c r="B22" s="100">
        <v>99</v>
      </c>
      <c r="C22" s="9">
        <v>20</v>
      </c>
      <c r="D22" s="22">
        <f t="shared" si="2"/>
        <v>1.98</v>
      </c>
      <c r="E22" s="6"/>
      <c r="F22" s="8">
        <v>50</v>
      </c>
      <c r="G22" s="22">
        <f t="shared" si="3"/>
        <v>1</v>
      </c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</row>
    <row r="23" spans="1:19" s="105" customFormat="1" x14ac:dyDescent="0.25">
      <c r="A23" s="99" t="s">
        <v>143</v>
      </c>
      <c r="B23" s="100">
        <v>99</v>
      </c>
      <c r="C23" s="110"/>
      <c r="D23" s="104"/>
      <c r="E23" s="103">
        <v>150</v>
      </c>
      <c r="F23" s="103"/>
      <c r="G23" s="104">
        <f>SUM(G24)</f>
        <v>6.15</v>
      </c>
      <c r="H23" s="103">
        <v>12.18</v>
      </c>
      <c r="I23" s="103">
        <v>3.17</v>
      </c>
      <c r="J23" s="103">
        <v>28.5</v>
      </c>
      <c r="K23" s="104">
        <v>363</v>
      </c>
      <c r="L23" s="104">
        <v>0.05</v>
      </c>
      <c r="M23" s="104"/>
      <c r="N23" s="104"/>
      <c r="O23" s="104">
        <v>0.65</v>
      </c>
      <c r="P23" s="104">
        <v>11.5</v>
      </c>
      <c r="Q23" s="104">
        <v>43.5</v>
      </c>
      <c r="R23" s="104">
        <v>16.5</v>
      </c>
      <c r="S23" s="104">
        <v>0.55000000000000004</v>
      </c>
    </row>
    <row r="24" spans="1:19" ht="15" customHeight="1" x14ac:dyDescent="0.2">
      <c r="A24" s="10" t="s">
        <v>143</v>
      </c>
      <c r="B24" s="100">
        <v>99</v>
      </c>
      <c r="C24" s="9">
        <v>150</v>
      </c>
      <c r="D24" s="8">
        <f>B24*C24/1000</f>
        <v>14.85</v>
      </c>
      <c r="E24" s="6"/>
      <c r="F24" s="8">
        <v>41</v>
      </c>
      <c r="G24" s="8">
        <f>C24*F24/1000</f>
        <v>6.15</v>
      </c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</row>
    <row r="25" spans="1:19" ht="22.5" customHeight="1" x14ac:dyDescent="0.2">
      <c r="A25" s="25"/>
      <c r="B25" s="100">
        <v>99</v>
      </c>
      <c r="C25" s="26"/>
      <c r="D25" s="66"/>
      <c r="E25" s="27"/>
      <c r="F25" s="27"/>
      <c r="G25" s="27"/>
      <c r="H25" s="23">
        <f>SUM(H9:H24)</f>
        <v>33.480000000000004</v>
      </c>
      <c r="I25" s="23">
        <f>SUM(I9:I24)</f>
        <v>36.92</v>
      </c>
      <c r="J25" s="23">
        <f>SUM(J9:J24)</f>
        <v>83.35</v>
      </c>
      <c r="K25" s="23">
        <f>SUM(K9:K24)</f>
        <v>957.11</v>
      </c>
      <c r="L25" s="23">
        <f t="shared" ref="L25:S25" si="4">SUM(L9:L24)</f>
        <v>0.19</v>
      </c>
      <c r="M25" s="23">
        <f t="shared" si="4"/>
        <v>2.21</v>
      </c>
      <c r="N25" s="23">
        <f t="shared" si="4"/>
        <v>120</v>
      </c>
      <c r="O25" s="23">
        <f t="shared" si="4"/>
        <v>2.41</v>
      </c>
      <c r="P25" s="23">
        <f t="shared" si="4"/>
        <v>407.23</v>
      </c>
      <c r="Q25" s="23">
        <f t="shared" si="4"/>
        <v>534.21</v>
      </c>
      <c r="R25" s="23">
        <f t="shared" si="4"/>
        <v>87.86</v>
      </c>
      <c r="S25" s="23">
        <f t="shared" si="4"/>
        <v>4.43</v>
      </c>
    </row>
    <row r="26" spans="1:19" s="36" customFormat="1" ht="28.5" customHeight="1" x14ac:dyDescent="0.2">
      <c r="A26" s="127" t="s">
        <v>12</v>
      </c>
      <c r="B26" s="100">
        <v>99</v>
      </c>
      <c r="C26" s="129"/>
      <c r="D26" s="130"/>
      <c r="E26" s="131"/>
      <c r="F26" s="131"/>
      <c r="G26" s="131"/>
      <c r="H26" s="132"/>
      <c r="I26" s="132"/>
      <c r="J26" s="132"/>
      <c r="K26" s="133"/>
      <c r="L26" s="133"/>
      <c r="M26" s="133"/>
      <c r="N26" s="133"/>
      <c r="O26" s="133"/>
      <c r="P26" s="133"/>
      <c r="Q26" s="133"/>
      <c r="R26" s="133"/>
      <c r="S26" s="133"/>
    </row>
    <row r="27" spans="1:19" s="36" customFormat="1" ht="25.5" x14ac:dyDescent="0.2">
      <c r="A27" s="38" t="s">
        <v>205</v>
      </c>
      <c r="B27" s="100">
        <v>99</v>
      </c>
      <c r="C27" s="12"/>
      <c r="D27" s="8"/>
      <c r="E27" s="40">
        <v>100</v>
      </c>
      <c r="F27" s="56"/>
      <c r="G27" s="83">
        <f>G28+G31</f>
        <v>2.2843999999999998</v>
      </c>
      <c r="H27" s="40">
        <v>1.37</v>
      </c>
      <c r="I27" s="40">
        <v>1.75</v>
      </c>
      <c r="J27" s="40">
        <v>7.73</v>
      </c>
      <c r="K27" s="40">
        <v>37</v>
      </c>
      <c r="L27" s="40">
        <v>0.02</v>
      </c>
      <c r="M27" s="40">
        <v>8.56</v>
      </c>
      <c r="N27" s="40"/>
      <c r="O27" s="40">
        <v>2.3199999999999998</v>
      </c>
      <c r="P27" s="40">
        <v>34.4</v>
      </c>
      <c r="Q27" s="40">
        <v>37.130000000000003</v>
      </c>
      <c r="R27" s="40">
        <v>19.7</v>
      </c>
      <c r="S27" s="40">
        <v>1.72</v>
      </c>
    </row>
    <row r="28" spans="1:19" s="36" customFormat="1" x14ac:dyDescent="0.2">
      <c r="A28" s="11" t="s">
        <v>30</v>
      </c>
      <c r="B28" s="100">
        <v>99</v>
      </c>
      <c r="C28" s="12">
        <v>86</v>
      </c>
      <c r="D28" s="8">
        <f t="shared" ref="D28:D31" si="5">B28*C28/1000</f>
        <v>8.5139999999999993</v>
      </c>
      <c r="E28" s="7"/>
      <c r="F28" s="22">
        <v>18.399999999999999</v>
      </c>
      <c r="G28" s="22">
        <f t="shared" ref="G28:G31" si="6">C28*F28/1000</f>
        <v>1.5823999999999998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</row>
    <row r="29" spans="1:19" s="36" customFormat="1" x14ac:dyDescent="0.2">
      <c r="A29" s="11" t="s">
        <v>74</v>
      </c>
      <c r="B29" s="100">
        <v>99</v>
      </c>
      <c r="C29" s="12">
        <v>36</v>
      </c>
      <c r="D29" s="8">
        <f t="shared" si="5"/>
        <v>3.5640000000000001</v>
      </c>
      <c r="E29" s="7"/>
      <c r="F29" s="22">
        <v>50</v>
      </c>
      <c r="G29" s="22">
        <f t="shared" si="6"/>
        <v>1.8</v>
      </c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</row>
    <row r="30" spans="1:19" s="36" customFormat="1" x14ac:dyDescent="0.2">
      <c r="A30" s="11" t="s">
        <v>206</v>
      </c>
      <c r="B30" s="100">
        <v>99</v>
      </c>
      <c r="C30" s="12">
        <v>3</v>
      </c>
      <c r="D30" s="8">
        <f t="shared" si="5"/>
        <v>0.29699999999999999</v>
      </c>
      <c r="E30" s="7"/>
      <c r="F30" s="22">
        <v>67.900000000000006</v>
      </c>
      <c r="G30" s="22">
        <f t="shared" si="6"/>
        <v>0.20370000000000002</v>
      </c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</row>
    <row r="31" spans="1:19" s="36" customFormat="1" x14ac:dyDescent="0.2">
      <c r="A31" s="11" t="s">
        <v>25</v>
      </c>
      <c r="B31" s="100">
        <v>99</v>
      </c>
      <c r="C31" s="12">
        <v>6</v>
      </c>
      <c r="D31" s="8">
        <f t="shared" si="5"/>
        <v>0.59399999999999997</v>
      </c>
      <c r="E31" s="7"/>
      <c r="F31" s="8">
        <v>117</v>
      </c>
      <c r="G31" s="8">
        <f t="shared" si="6"/>
        <v>0.70199999999999996</v>
      </c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</row>
    <row r="32" spans="1:19" s="105" customFormat="1" ht="38.25" x14ac:dyDescent="0.25">
      <c r="A32" s="92" t="s">
        <v>145</v>
      </c>
      <c r="B32" s="100">
        <v>99</v>
      </c>
      <c r="C32" s="204"/>
      <c r="D32" s="104"/>
      <c r="E32" s="103" t="s">
        <v>63</v>
      </c>
      <c r="F32" s="103"/>
      <c r="G32" s="104">
        <f>SUM(G33:G42)</f>
        <v>10.833549999999999</v>
      </c>
      <c r="H32" s="103">
        <v>4.25</v>
      </c>
      <c r="I32" s="103">
        <v>5.25</v>
      </c>
      <c r="J32" s="103">
        <v>8</v>
      </c>
      <c r="K32" s="103">
        <v>137.5</v>
      </c>
      <c r="L32" s="103">
        <v>0.04</v>
      </c>
      <c r="M32" s="103">
        <v>20.05</v>
      </c>
      <c r="N32" s="103"/>
      <c r="O32" s="103">
        <v>2.35</v>
      </c>
      <c r="P32" s="103">
        <v>40.18</v>
      </c>
      <c r="Q32" s="103">
        <v>34.299999999999997</v>
      </c>
      <c r="R32" s="103">
        <v>85.1</v>
      </c>
      <c r="S32" s="103">
        <v>0.65</v>
      </c>
    </row>
    <row r="33" spans="1:19" ht="15" customHeight="1" x14ac:dyDescent="0.2">
      <c r="A33" s="149" t="s">
        <v>26</v>
      </c>
      <c r="B33" s="100">
        <v>99</v>
      </c>
      <c r="C33" s="202">
        <v>63</v>
      </c>
      <c r="D33" s="22">
        <f>B33*C33/1000</f>
        <v>6.2370000000000001</v>
      </c>
      <c r="E33" s="7"/>
      <c r="F33" s="22">
        <v>18.3</v>
      </c>
      <c r="G33" s="22">
        <f>C33*F33/1000</f>
        <v>1.1529</v>
      </c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</row>
    <row r="34" spans="1:19" ht="15" customHeight="1" x14ac:dyDescent="0.2">
      <c r="A34" s="149" t="s">
        <v>27</v>
      </c>
      <c r="B34" s="100">
        <v>99</v>
      </c>
      <c r="C34" s="202">
        <v>40</v>
      </c>
      <c r="D34" s="22">
        <f t="shared" ref="D34:D61" si="7">B34*C34/1000</f>
        <v>3.96</v>
      </c>
      <c r="E34" s="7"/>
      <c r="F34" s="22">
        <v>16.899999999999999</v>
      </c>
      <c r="G34" s="22">
        <f t="shared" ref="G34:G42" si="8">C34*F34/1000</f>
        <v>0.67600000000000005</v>
      </c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</row>
    <row r="35" spans="1:19" ht="15" customHeight="1" x14ac:dyDescent="0.2">
      <c r="A35" s="149" t="s">
        <v>36</v>
      </c>
      <c r="B35" s="100">
        <v>99</v>
      </c>
      <c r="C35" s="202">
        <v>12</v>
      </c>
      <c r="D35" s="22">
        <f t="shared" si="7"/>
        <v>1.1879999999999999</v>
      </c>
      <c r="E35" s="7"/>
      <c r="F35" s="22">
        <v>24</v>
      </c>
      <c r="G35" s="22">
        <f t="shared" si="8"/>
        <v>0.28799999999999998</v>
      </c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</row>
    <row r="36" spans="1:19" s="36" customFormat="1" x14ac:dyDescent="0.2">
      <c r="A36" s="149" t="s">
        <v>134</v>
      </c>
      <c r="B36" s="100">
        <v>99</v>
      </c>
      <c r="C36" s="202">
        <v>41</v>
      </c>
      <c r="D36" s="22">
        <f t="shared" si="7"/>
        <v>4.0590000000000002</v>
      </c>
      <c r="E36" s="7"/>
      <c r="F36" s="22">
        <v>163</v>
      </c>
      <c r="G36" s="22">
        <f t="shared" si="8"/>
        <v>6.6829999999999998</v>
      </c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</row>
    <row r="37" spans="1:19" ht="15" customHeight="1" x14ac:dyDescent="0.2">
      <c r="A37" s="149" t="s">
        <v>24</v>
      </c>
      <c r="B37" s="100">
        <v>99</v>
      </c>
      <c r="C37" s="202">
        <v>3</v>
      </c>
      <c r="D37" s="22">
        <f t="shared" si="7"/>
        <v>0.29699999999999999</v>
      </c>
      <c r="E37" s="7"/>
      <c r="F37" s="22"/>
      <c r="G37" s="22">
        <f t="shared" si="8"/>
        <v>0</v>
      </c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</row>
    <row r="38" spans="1:19" ht="15" customHeight="1" x14ac:dyDescent="0.2">
      <c r="A38" s="149" t="s">
        <v>28</v>
      </c>
      <c r="B38" s="100">
        <v>99</v>
      </c>
      <c r="C38" s="202">
        <v>13</v>
      </c>
      <c r="D38" s="22">
        <f t="shared" si="7"/>
        <v>1.2869999999999999</v>
      </c>
      <c r="E38" s="7"/>
      <c r="F38" s="22">
        <v>22.4</v>
      </c>
      <c r="G38" s="22">
        <f t="shared" si="8"/>
        <v>0.29120000000000001</v>
      </c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</row>
    <row r="39" spans="1:19" ht="15" customHeight="1" x14ac:dyDescent="0.2">
      <c r="A39" s="149" t="s">
        <v>31</v>
      </c>
      <c r="B39" s="100">
        <v>99</v>
      </c>
      <c r="C39" s="202">
        <v>5</v>
      </c>
      <c r="D39" s="22">
        <f t="shared" si="7"/>
        <v>0.495</v>
      </c>
      <c r="E39" s="7"/>
      <c r="F39" s="22">
        <v>190.09</v>
      </c>
      <c r="G39" s="22">
        <f t="shared" si="8"/>
        <v>0.95045000000000002</v>
      </c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</row>
    <row r="40" spans="1:19" ht="15" customHeight="1" x14ac:dyDescent="0.2">
      <c r="A40" s="149" t="s">
        <v>76</v>
      </c>
      <c r="B40" s="100">
        <v>99</v>
      </c>
      <c r="C40" s="202">
        <v>3</v>
      </c>
      <c r="D40" s="22">
        <f t="shared" si="7"/>
        <v>0.29699999999999999</v>
      </c>
      <c r="E40" s="7"/>
      <c r="F40" s="22">
        <v>55</v>
      </c>
      <c r="G40" s="22">
        <f t="shared" si="8"/>
        <v>0.16500000000000001</v>
      </c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</row>
    <row r="41" spans="1:19" ht="15" customHeight="1" x14ac:dyDescent="0.2">
      <c r="A41" s="149" t="s">
        <v>19</v>
      </c>
      <c r="B41" s="100">
        <v>99</v>
      </c>
      <c r="C41" s="202">
        <v>3</v>
      </c>
      <c r="D41" s="22">
        <f t="shared" si="7"/>
        <v>0.29699999999999999</v>
      </c>
      <c r="E41" s="7"/>
      <c r="F41" s="22">
        <v>14</v>
      </c>
      <c r="G41" s="22">
        <f t="shared" si="8"/>
        <v>4.2000000000000003E-2</v>
      </c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</row>
    <row r="42" spans="1:19" ht="15" customHeight="1" x14ac:dyDescent="0.2">
      <c r="A42" s="87" t="s">
        <v>25</v>
      </c>
      <c r="B42" s="100">
        <v>99</v>
      </c>
      <c r="C42" s="200">
        <v>5</v>
      </c>
      <c r="D42" s="8">
        <f t="shared" si="7"/>
        <v>0.495</v>
      </c>
      <c r="E42" s="6"/>
      <c r="F42" s="22">
        <v>117</v>
      </c>
      <c r="G42" s="22">
        <f t="shared" si="8"/>
        <v>0.58499999999999996</v>
      </c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</row>
    <row r="43" spans="1:19" ht="21.75" customHeight="1" x14ac:dyDescent="0.2">
      <c r="A43" s="92" t="s">
        <v>285</v>
      </c>
      <c r="B43" s="100">
        <v>99</v>
      </c>
      <c r="C43" s="204"/>
      <c r="D43" s="102"/>
      <c r="E43" s="103" t="s">
        <v>108</v>
      </c>
      <c r="F43" s="103"/>
      <c r="G43" s="104">
        <f>SUM(G44:G50)</f>
        <v>32.463000000000001</v>
      </c>
      <c r="H43" s="103">
        <v>6.04</v>
      </c>
      <c r="I43" s="103">
        <v>6.17</v>
      </c>
      <c r="J43" s="103">
        <v>1.42</v>
      </c>
      <c r="K43" s="103">
        <v>85.34</v>
      </c>
      <c r="L43" s="103">
        <v>0.19</v>
      </c>
      <c r="M43" s="103">
        <v>12.7</v>
      </c>
      <c r="N43" s="103">
        <v>5240</v>
      </c>
      <c r="O43" s="103">
        <v>1</v>
      </c>
      <c r="P43" s="103">
        <v>30</v>
      </c>
      <c r="Q43" s="103">
        <v>239</v>
      </c>
      <c r="R43" s="103">
        <v>17</v>
      </c>
      <c r="S43" s="103">
        <v>5</v>
      </c>
    </row>
    <row r="44" spans="1:19" ht="27" customHeight="1" x14ac:dyDescent="0.2">
      <c r="A44" s="149" t="s">
        <v>165</v>
      </c>
      <c r="B44" s="100">
        <v>99</v>
      </c>
      <c r="C44" s="202">
        <v>78</v>
      </c>
      <c r="D44" s="22">
        <f t="shared" ref="D44:D50" si="9">B44*C44/1000</f>
        <v>7.7220000000000004</v>
      </c>
      <c r="E44" s="7"/>
      <c r="F44" s="22">
        <v>370</v>
      </c>
      <c r="G44" s="22">
        <f>C44*F44/1000</f>
        <v>28.86</v>
      </c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</row>
    <row r="45" spans="1:19" ht="15" customHeight="1" x14ac:dyDescent="0.2">
      <c r="A45" s="149" t="s">
        <v>35</v>
      </c>
      <c r="B45" s="100">
        <v>99</v>
      </c>
      <c r="C45" s="202">
        <v>8</v>
      </c>
      <c r="D45" s="22">
        <f t="shared" si="9"/>
        <v>0.79200000000000004</v>
      </c>
      <c r="E45" s="7"/>
      <c r="F45" s="22">
        <v>75</v>
      </c>
      <c r="G45" s="22">
        <f t="shared" ref="G45:G50" si="10">C45*F45/1000</f>
        <v>0.6</v>
      </c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</row>
    <row r="46" spans="1:19" ht="15" customHeight="1" x14ac:dyDescent="0.2">
      <c r="A46" s="149" t="s">
        <v>36</v>
      </c>
      <c r="B46" s="100">
        <v>99</v>
      </c>
      <c r="C46" s="202">
        <v>31</v>
      </c>
      <c r="D46" s="22">
        <f t="shared" si="9"/>
        <v>3.069</v>
      </c>
      <c r="E46" s="7"/>
      <c r="F46" s="22">
        <v>24</v>
      </c>
      <c r="G46" s="22">
        <f t="shared" si="10"/>
        <v>0.74399999999999999</v>
      </c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</row>
    <row r="47" spans="1:19" ht="15" customHeight="1" x14ac:dyDescent="0.2">
      <c r="A47" s="149" t="s">
        <v>41</v>
      </c>
      <c r="B47" s="100">
        <v>99</v>
      </c>
      <c r="C47" s="202">
        <v>3</v>
      </c>
      <c r="D47" s="22">
        <f t="shared" si="9"/>
        <v>0.29699999999999999</v>
      </c>
      <c r="E47" s="7"/>
      <c r="F47" s="22">
        <v>450</v>
      </c>
      <c r="G47" s="22">
        <f t="shared" si="10"/>
        <v>1.35</v>
      </c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</row>
    <row r="48" spans="1:19" ht="15" customHeight="1" x14ac:dyDescent="0.2">
      <c r="A48" s="149" t="s">
        <v>19</v>
      </c>
      <c r="B48" s="100">
        <v>99</v>
      </c>
      <c r="C48" s="202">
        <v>3</v>
      </c>
      <c r="D48" s="22">
        <f>B48*C48/1000</f>
        <v>0.29699999999999999</v>
      </c>
      <c r="E48" s="7"/>
      <c r="F48" s="22">
        <v>14</v>
      </c>
      <c r="G48" s="22">
        <f t="shared" si="10"/>
        <v>4.2000000000000003E-2</v>
      </c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</row>
    <row r="49" spans="1:19" ht="15" customHeight="1" x14ac:dyDescent="0.2">
      <c r="A49" s="149" t="s">
        <v>79</v>
      </c>
      <c r="B49" s="100">
        <v>99</v>
      </c>
      <c r="C49" s="202">
        <v>5</v>
      </c>
      <c r="D49" s="22">
        <f>B49*C49/1000</f>
        <v>0.495</v>
      </c>
      <c r="E49" s="7"/>
      <c r="F49" s="22">
        <v>33</v>
      </c>
      <c r="G49" s="22">
        <f t="shared" si="10"/>
        <v>0.16500000000000001</v>
      </c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</row>
    <row r="50" spans="1:19" ht="15" customHeight="1" x14ac:dyDescent="0.2">
      <c r="A50" s="87" t="s">
        <v>25</v>
      </c>
      <c r="B50" s="100">
        <v>99</v>
      </c>
      <c r="C50" s="200">
        <v>6</v>
      </c>
      <c r="D50" s="8">
        <f t="shared" si="9"/>
        <v>0.59399999999999997</v>
      </c>
      <c r="E50" s="6"/>
      <c r="F50" s="22">
        <v>117</v>
      </c>
      <c r="G50" s="22">
        <f t="shared" si="10"/>
        <v>0.70199999999999996</v>
      </c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</row>
    <row r="51" spans="1:19" s="105" customFormat="1" ht="15" customHeight="1" x14ac:dyDescent="0.25">
      <c r="A51" s="99" t="s">
        <v>141</v>
      </c>
      <c r="B51" s="100">
        <v>99</v>
      </c>
      <c r="C51" s="110"/>
      <c r="D51" s="102"/>
      <c r="E51" s="103" t="s">
        <v>208</v>
      </c>
      <c r="F51" s="103"/>
      <c r="G51" s="104">
        <f>SUM(G52:G54)</f>
        <v>10.904</v>
      </c>
      <c r="H51" s="104">
        <v>4.5</v>
      </c>
      <c r="I51" s="104">
        <v>2.2999999999999998</v>
      </c>
      <c r="J51" s="104">
        <v>25</v>
      </c>
      <c r="K51" s="104">
        <v>132</v>
      </c>
      <c r="L51" s="104">
        <v>0.27</v>
      </c>
      <c r="M51" s="104"/>
      <c r="N51" s="104"/>
      <c r="O51" s="104"/>
      <c r="P51" s="104">
        <v>19.47</v>
      </c>
      <c r="Q51" s="104">
        <v>280</v>
      </c>
      <c r="R51" s="104">
        <v>186.67</v>
      </c>
      <c r="S51" s="104">
        <v>6.68</v>
      </c>
    </row>
    <row r="52" spans="1:19" s="36" customFormat="1" x14ac:dyDescent="0.2">
      <c r="A52" s="11" t="s">
        <v>146</v>
      </c>
      <c r="B52" s="100">
        <v>99</v>
      </c>
      <c r="C52" s="12">
        <v>71</v>
      </c>
      <c r="D52" s="22">
        <f t="shared" si="7"/>
        <v>7.0289999999999999</v>
      </c>
      <c r="E52" s="7"/>
      <c r="F52" s="22">
        <v>90</v>
      </c>
      <c r="G52" s="22">
        <f>C52*F52/1000</f>
        <v>6.39</v>
      </c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</row>
    <row r="53" spans="1:19" ht="15" customHeight="1" x14ac:dyDescent="0.2">
      <c r="A53" s="11" t="s">
        <v>41</v>
      </c>
      <c r="B53" s="100">
        <v>99</v>
      </c>
      <c r="C53" s="12">
        <v>10</v>
      </c>
      <c r="D53" s="22">
        <f t="shared" si="7"/>
        <v>0.99</v>
      </c>
      <c r="E53" s="7"/>
      <c r="F53" s="22">
        <v>450</v>
      </c>
      <c r="G53" s="22">
        <f t="shared" ref="G53:G54" si="11">C53*F53/1000</f>
        <v>4.5</v>
      </c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</row>
    <row r="54" spans="1:19" ht="15" customHeight="1" x14ac:dyDescent="0.2">
      <c r="A54" s="11" t="s">
        <v>19</v>
      </c>
      <c r="B54" s="100">
        <v>99</v>
      </c>
      <c r="C54" s="12">
        <v>1</v>
      </c>
      <c r="D54" s="22">
        <f t="shared" si="7"/>
        <v>9.9000000000000005E-2</v>
      </c>
      <c r="E54" s="7"/>
      <c r="F54" s="22">
        <v>14</v>
      </c>
      <c r="G54" s="22">
        <f t="shared" si="11"/>
        <v>1.4E-2</v>
      </c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</row>
    <row r="55" spans="1:19" s="105" customFormat="1" ht="25.5" customHeight="1" x14ac:dyDescent="0.25">
      <c r="A55" s="92" t="s">
        <v>73</v>
      </c>
      <c r="B55" s="100">
        <v>99</v>
      </c>
      <c r="C55" s="204"/>
      <c r="D55" s="102">
        <f t="shared" si="7"/>
        <v>0</v>
      </c>
      <c r="E55" s="103">
        <v>200</v>
      </c>
      <c r="F55" s="103"/>
      <c r="G55" s="104">
        <f>SUM(G56:G57)</f>
        <v>2.66</v>
      </c>
      <c r="H55" s="104">
        <v>1.1599999999999999</v>
      </c>
      <c r="I55" s="104">
        <v>0.3</v>
      </c>
      <c r="J55" s="104">
        <v>47.26</v>
      </c>
      <c r="K55" s="104">
        <v>128.18</v>
      </c>
      <c r="L55" s="104">
        <v>0.02</v>
      </c>
      <c r="M55" s="104">
        <v>0.8</v>
      </c>
      <c r="N55" s="104"/>
      <c r="O55" s="104">
        <v>0.2</v>
      </c>
      <c r="P55" s="104">
        <v>5.84</v>
      </c>
      <c r="Q55" s="104">
        <v>46</v>
      </c>
      <c r="R55" s="104">
        <v>33</v>
      </c>
      <c r="S55" s="104">
        <v>0.96</v>
      </c>
    </row>
    <row r="56" spans="1:19" ht="15" customHeight="1" x14ac:dyDescent="0.2">
      <c r="A56" s="149" t="s">
        <v>242</v>
      </c>
      <c r="B56" s="100">
        <v>99</v>
      </c>
      <c r="C56" s="202">
        <v>20</v>
      </c>
      <c r="D56" s="22">
        <f t="shared" si="7"/>
        <v>1.98</v>
      </c>
      <c r="E56" s="7"/>
      <c r="F56" s="22">
        <v>83</v>
      </c>
      <c r="G56" s="22">
        <f>C56*F56/1000</f>
        <v>1.66</v>
      </c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</row>
    <row r="57" spans="1:19" s="105" customFormat="1" ht="15" customHeight="1" x14ac:dyDescent="0.2">
      <c r="A57" s="87" t="s">
        <v>22</v>
      </c>
      <c r="B57" s="100">
        <v>99</v>
      </c>
      <c r="C57" s="200">
        <v>20</v>
      </c>
      <c r="D57" s="8">
        <f t="shared" si="7"/>
        <v>1.98</v>
      </c>
      <c r="E57" s="6"/>
      <c r="F57" s="22">
        <v>50</v>
      </c>
      <c r="G57" s="22">
        <f t="shared" ref="G57" si="12">C57*F57/1000</f>
        <v>1</v>
      </c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</row>
    <row r="58" spans="1:19" ht="15" customHeight="1" x14ac:dyDescent="0.2">
      <c r="A58" s="92" t="s">
        <v>75</v>
      </c>
      <c r="B58" s="100">
        <v>99</v>
      </c>
      <c r="C58" s="94"/>
      <c r="D58" s="95"/>
      <c r="E58" s="96">
        <v>170</v>
      </c>
      <c r="F58" s="96"/>
      <c r="G58" s="104">
        <f>SUM(G59)</f>
        <v>15.113000000000001</v>
      </c>
      <c r="H58" s="95">
        <v>1.53</v>
      </c>
      <c r="I58" s="95">
        <v>0.34</v>
      </c>
      <c r="J58" s="95">
        <v>13.77</v>
      </c>
      <c r="K58" s="97">
        <v>61.2</v>
      </c>
      <c r="L58" s="97">
        <v>0.03</v>
      </c>
      <c r="M58" s="97">
        <v>45</v>
      </c>
      <c r="N58" s="97"/>
      <c r="O58" s="97">
        <v>0.03</v>
      </c>
      <c r="P58" s="97">
        <v>25.71</v>
      </c>
      <c r="Q58" s="97">
        <v>17.14</v>
      </c>
      <c r="R58" s="97">
        <v>9.64</v>
      </c>
      <c r="S58" s="97">
        <v>0.21</v>
      </c>
    </row>
    <row r="59" spans="1:19" s="36" customFormat="1" x14ac:dyDescent="0.2">
      <c r="A59" s="87" t="s">
        <v>75</v>
      </c>
      <c r="B59" s="100">
        <v>99</v>
      </c>
      <c r="C59" s="89">
        <v>170</v>
      </c>
      <c r="D59" s="90">
        <f>C59*B59/1000</f>
        <v>16.829999999999998</v>
      </c>
      <c r="E59" s="4"/>
      <c r="F59" s="4">
        <v>88.9</v>
      </c>
      <c r="G59" s="8">
        <f>C59*F59/1000</f>
        <v>15.113000000000001</v>
      </c>
      <c r="H59" s="90"/>
      <c r="I59" s="90"/>
      <c r="J59" s="90"/>
      <c r="K59" s="91"/>
      <c r="L59" s="91"/>
      <c r="M59" s="91"/>
      <c r="N59" s="91"/>
      <c r="O59" s="91"/>
      <c r="P59" s="91"/>
      <c r="Q59" s="91"/>
      <c r="R59" s="91"/>
      <c r="S59" s="91"/>
    </row>
    <row r="60" spans="1:19" ht="15" customHeight="1" x14ac:dyDescent="0.2">
      <c r="A60" s="99" t="s">
        <v>44</v>
      </c>
      <c r="B60" s="100">
        <v>99</v>
      </c>
      <c r="C60" s="101"/>
      <c r="D60" s="102">
        <f t="shared" si="7"/>
        <v>0</v>
      </c>
      <c r="E60" s="103">
        <v>90</v>
      </c>
      <c r="F60" s="103"/>
      <c r="G60" s="104">
        <f>SUM(G61)</f>
        <v>3.69</v>
      </c>
      <c r="H60" s="35">
        <v>8.4600000000000009</v>
      </c>
      <c r="I60" s="35">
        <v>2.5099999999999998</v>
      </c>
      <c r="J60" s="35">
        <v>44.33</v>
      </c>
      <c r="K60" s="35">
        <v>186</v>
      </c>
      <c r="L60" s="35">
        <v>7.0000000000000007E-2</v>
      </c>
      <c r="M60" s="35"/>
      <c r="N60" s="35"/>
      <c r="O60" s="35">
        <v>0.54</v>
      </c>
      <c r="P60" s="35">
        <v>13.8</v>
      </c>
      <c r="Q60" s="35">
        <v>63.6</v>
      </c>
      <c r="R60" s="35">
        <v>15</v>
      </c>
      <c r="S60" s="35">
        <v>1.86</v>
      </c>
    </row>
    <row r="61" spans="1:19" s="98" customFormat="1" ht="15" customHeight="1" x14ac:dyDescent="0.2">
      <c r="A61" s="10" t="s">
        <v>43</v>
      </c>
      <c r="B61" s="100">
        <v>99</v>
      </c>
      <c r="C61" s="9">
        <v>90</v>
      </c>
      <c r="D61" s="8">
        <f t="shared" si="7"/>
        <v>8.91</v>
      </c>
      <c r="E61" s="6"/>
      <c r="F61" s="8">
        <v>41</v>
      </c>
      <c r="G61" s="8">
        <f>C61*F61/1000</f>
        <v>3.69</v>
      </c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</row>
    <row r="62" spans="1:19" s="41" customFormat="1" ht="27.75" customHeight="1" x14ac:dyDescent="0.2">
      <c r="A62" s="25"/>
      <c r="B62" s="65"/>
      <c r="C62" s="26"/>
      <c r="D62" s="66"/>
      <c r="E62" s="27"/>
      <c r="F62" s="27"/>
      <c r="G62" s="27"/>
      <c r="H62" s="23">
        <f>SUM(H32:H61)</f>
        <v>25.94</v>
      </c>
      <c r="I62" s="23">
        <f>SUM(I32:I61)</f>
        <v>16.869999999999997</v>
      </c>
      <c r="J62" s="23">
        <f>SUM(J32:J61)</f>
        <v>139.78</v>
      </c>
      <c r="K62" s="23">
        <f>SUM(K32:K61)</f>
        <v>730.22</v>
      </c>
      <c r="L62" s="23">
        <f t="shared" ref="L62:S62" si="13">SUM(L32:L61)</f>
        <v>0.62000000000000011</v>
      </c>
      <c r="M62" s="23">
        <f t="shared" si="13"/>
        <v>78.55</v>
      </c>
      <c r="N62" s="23">
        <f t="shared" si="13"/>
        <v>5240</v>
      </c>
      <c r="O62" s="23">
        <f t="shared" si="13"/>
        <v>4.12</v>
      </c>
      <c r="P62" s="23">
        <f t="shared" si="13"/>
        <v>135.00000000000003</v>
      </c>
      <c r="Q62" s="23">
        <f t="shared" si="13"/>
        <v>680.04</v>
      </c>
      <c r="R62" s="23">
        <f t="shared" si="13"/>
        <v>346.40999999999997</v>
      </c>
      <c r="S62" s="23">
        <f t="shared" si="13"/>
        <v>15.36</v>
      </c>
    </row>
    <row r="63" spans="1:19" ht="27.75" customHeight="1" x14ac:dyDescent="0.2">
      <c r="A63" s="58"/>
      <c r="B63" s="58"/>
      <c r="C63" s="58"/>
      <c r="D63" s="58"/>
      <c r="E63" s="58"/>
      <c r="F63" s="210" t="s">
        <v>47</v>
      </c>
      <c r="G63" s="50">
        <f>E65*E66</f>
        <v>14732.317710000001</v>
      </c>
      <c r="H63" s="155">
        <f>H25+H62</f>
        <v>59.42</v>
      </c>
      <c r="I63" s="155">
        <f>I25+I62</f>
        <v>53.79</v>
      </c>
      <c r="J63" s="155">
        <f>J25+J62</f>
        <v>223.13</v>
      </c>
      <c r="K63" s="155">
        <f>K25+K62</f>
        <v>1687.33</v>
      </c>
      <c r="L63" s="155">
        <f t="shared" ref="L63:S63" si="14">L25+L62</f>
        <v>0.81</v>
      </c>
      <c r="M63" s="155">
        <f t="shared" si="14"/>
        <v>80.759999999999991</v>
      </c>
      <c r="N63" s="155">
        <f t="shared" si="14"/>
        <v>5360</v>
      </c>
      <c r="O63" s="155">
        <f t="shared" si="14"/>
        <v>6.53</v>
      </c>
      <c r="P63" s="155">
        <f t="shared" si="14"/>
        <v>542.23</v>
      </c>
      <c r="Q63" s="155">
        <f t="shared" si="14"/>
        <v>1214.25</v>
      </c>
      <c r="R63" s="155">
        <f t="shared" si="14"/>
        <v>434.27</v>
      </c>
      <c r="S63" s="155">
        <f t="shared" si="14"/>
        <v>19.79</v>
      </c>
    </row>
    <row r="65" spans="1:9" ht="27" customHeight="1" x14ac:dyDescent="0.2">
      <c r="A65" s="2" t="s">
        <v>48</v>
      </c>
      <c r="E65" s="177">
        <v>99</v>
      </c>
      <c r="F65" s="2" t="s">
        <v>49</v>
      </c>
    </row>
    <row r="66" spans="1:9" ht="33" customHeight="1" x14ac:dyDescent="0.2">
      <c r="A66" s="2" t="s">
        <v>50</v>
      </c>
      <c r="E66" s="176">
        <f>SUM(G9+G19+G23+G27+G32+G43+G51+G55+G58+G60)</f>
        <v>148.81129000000001</v>
      </c>
      <c r="F66" s="2" t="s">
        <v>51</v>
      </c>
    </row>
    <row r="68" spans="1:9" ht="24.75" customHeight="1" x14ac:dyDescent="0.2">
      <c r="A68" s="2" t="s">
        <v>271</v>
      </c>
      <c r="B68" s="3" t="s">
        <v>272</v>
      </c>
      <c r="E68" s="2" t="s">
        <v>52</v>
      </c>
      <c r="H68" s="3"/>
      <c r="I68" s="2" t="s">
        <v>53</v>
      </c>
    </row>
  </sheetData>
  <mergeCells count="6">
    <mergeCell ref="H5:K5"/>
    <mergeCell ref="A1:B1"/>
    <mergeCell ref="A2:B2"/>
    <mergeCell ref="A3:B3"/>
    <mergeCell ref="A4:B4"/>
    <mergeCell ref="C4:G5"/>
  </mergeCells>
  <pageMargins left="0.78740157480314965" right="0.39370078740157483" top="0.39370078740157483" bottom="0.39370078740157483" header="0.31496062992125984" footer="0.31496062992125984"/>
  <pageSetup paperSize="9" scale="47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4"/>
  <sheetViews>
    <sheetView view="pageBreakPreview" topLeftCell="A27" zoomScale="78" zoomScaleNormal="110" zoomScaleSheetLayoutView="78" workbookViewId="0">
      <selection activeCell="E58" sqref="E58"/>
    </sheetView>
  </sheetViews>
  <sheetFormatPr defaultColWidth="8.85546875" defaultRowHeight="12.75" x14ac:dyDescent="0.2"/>
  <cols>
    <col min="1" max="1" width="28.28515625" style="2" customWidth="1"/>
    <col min="2" max="2" width="11.5703125" style="2" customWidth="1"/>
    <col min="3" max="6" width="9.7109375" style="2" customWidth="1"/>
    <col min="7" max="7" width="12" style="2" customWidth="1"/>
    <col min="8" max="11" width="9.7109375" style="2" customWidth="1"/>
    <col min="12" max="12" width="8.85546875" style="2"/>
    <col min="13" max="13" width="11.42578125" style="2" bestFit="1" customWidth="1"/>
    <col min="14" max="16" width="8.85546875" style="2"/>
    <col min="17" max="17" width="10.28515625" style="2" customWidth="1"/>
    <col min="18" max="16384" width="8.85546875" style="2"/>
  </cols>
  <sheetData>
    <row r="1" spans="1:19" x14ac:dyDescent="0.2">
      <c r="A1" s="274" t="s">
        <v>147</v>
      </c>
      <c r="B1" s="274"/>
    </row>
    <row r="2" spans="1:19" x14ac:dyDescent="0.2">
      <c r="A2" s="271" t="s">
        <v>14</v>
      </c>
      <c r="B2" s="271"/>
    </row>
    <row r="3" spans="1:19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19.5" x14ac:dyDescent="0.25">
      <c r="C5" s="272"/>
      <c r="D5" s="272"/>
      <c r="E5" s="272"/>
      <c r="F5" s="272"/>
      <c r="G5" s="272"/>
      <c r="H5" s="269" t="s">
        <v>83</v>
      </c>
      <c r="I5" s="269"/>
      <c r="J5" s="269"/>
      <c r="K5" s="269"/>
    </row>
    <row r="6" spans="1:19" ht="20.25" customHeight="1" x14ac:dyDescent="0.2">
      <c r="E6" s="2" t="s">
        <v>188</v>
      </c>
    </row>
    <row r="7" spans="1:19" s="1" customFormat="1" ht="51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s="138" customFormat="1" ht="27.75" customHeight="1" x14ac:dyDescent="0.25">
      <c r="A8" s="145" t="s">
        <v>11</v>
      </c>
      <c r="B8" s="135">
        <v>138</v>
      </c>
      <c r="C8" s="141"/>
      <c r="D8" s="141"/>
      <c r="E8" s="141"/>
      <c r="F8" s="141"/>
      <c r="G8" s="141"/>
      <c r="H8" s="141"/>
      <c r="I8" s="141"/>
      <c r="J8" s="141"/>
      <c r="K8" s="142"/>
      <c r="L8" s="142"/>
      <c r="M8" s="142"/>
      <c r="N8" s="142"/>
      <c r="O8" s="142"/>
      <c r="P8" s="142"/>
      <c r="Q8" s="142"/>
      <c r="R8" s="142"/>
      <c r="S8" s="142"/>
    </row>
    <row r="9" spans="1:19" s="105" customFormat="1" ht="26.45" customHeight="1" x14ac:dyDescent="0.25">
      <c r="A9" s="92" t="s">
        <v>210</v>
      </c>
      <c r="B9" s="100">
        <v>138</v>
      </c>
      <c r="C9" s="201"/>
      <c r="D9" s="103"/>
      <c r="E9" s="103" t="s">
        <v>163</v>
      </c>
      <c r="F9" s="103"/>
      <c r="G9" s="104">
        <f>SUM(G10:G14)</f>
        <v>11.231199999999999</v>
      </c>
      <c r="H9" s="104">
        <v>6.3</v>
      </c>
      <c r="I9" s="104">
        <v>8.4</v>
      </c>
      <c r="J9" s="104">
        <v>29.4</v>
      </c>
      <c r="K9" s="104">
        <v>220.5</v>
      </c>
      <c r="L9" s="104">
        <v>0.16</v>
      </c>
      <c r="M9" s="104"/>
      <c r="N9" s="104"/>
      <c r="O9" s="104">
        <v>1.8</v>
      </c>
      <c r="P9" s="104">
        <v>24</v>
      </c>
      <c r="Q9" s="104">
        <v>144</v>
      </c>
      <c r="R9" s="104">
        <v>98</v>
      </c>
      <c r="S9" s="104">
        <v>3.2</v>
      </c>
    </row>
    <row r="10" spans="1:19" ht="15" customHeight="1" x14ac:dyDescent="0.2">
      <c r="A10" s="149" t="s">
        <v>59</v>
      </c>
      <c r="B10" s="100">
        <v>138</v>
      </c>
      <c r="C10" s="202">
        <v>100</v>
      </c>
      <c r="D10" s="22">
        <f>B10*C10/1000</f>
        <v>13.8</v>
      </c>
      <c r="E10" s="7"/>
      <c r="F10" s="22">
        <v>41.28</v>
      </c>
      <c r="G10" s="22">
        <f>C10*F10/1000</f>
        <v>4.1280000000000001</v>
      </c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</row>
    <row r="11" spans="1:19" s="36" customFormat="1" ht="15" customHeight="1" x14ac:dyDescent="0.2">
      <c r="A11" s="149" t="s">
        <v>41</v>
      </c>
      <c r="B11" s="100">
        <v>138</v>
      </c>
      <c r="C11" s="202">
        <v>10</v>
      </c>
      <c r="D11" s="22">
        <f t="shared" ref="D11:D53" si="0">B11*C11/1000</f>
        <v>1.38</v>
      </c>
      <c r="E11" s="7"/>
      <c r="F11" s="22">
        <v>338.96</v>
      </c>
      <c r="G11" s="22">
        <f t="shared" ref="G11:G14" si="1">C11*F11/1000</f>
        <v>3.3895999999999997</v>
      </c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</row>
    <row r="12" spans="1:19" ht="15" customHeight="1" x14ac:dyDescent="0.2">
      <c r="A12" s="149" t="s">
        <v>22</v>
      </c>
      <c r="B12" s="100">
        <v>138</v>
      </c>
      <c r="C12" s="202">
        <v>6</v>
      </c>
      <c r="D12" s="22">
        <f t="shared" si="0"/>
        <v>0.82799999999999996</v>
      </c>
      <c r="E12" s="7"/>
      <c r="F12" s="22">
        <v>49</v>
      </c>
      <c r="G12" s="22">
        <f t="shared" si="1"/>
        <v>0.29399999999999998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</row>
    <row r="13" spans="1:19" ht="15" customHeight="1" x14ac:dyDescent="0.2">
      <c r="A13" s="149" t="s">
        <v>146</v>
      </c>
      <c r="B13" s="100">
        <v>138</v>
      </c>
      <c r="C13" s="202">
        <v>50</v>
      </c>
      <c r="D13" s="22">
        <f t="shared" si="0"/>
        <v>6.9</v>
      </c>
      <c r="E13" s="7"/>
      <c r="F13" s="22">
        <v>68</v>
      </c>
      <c r="G13" s="22">
        <f t="shared" si="1"/>
        <v>3.4</v>
      </c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</row>
    <row r="14" spans="1:19" s="36" customFormat="1" ht="15" customHeight="1" x14ac:dyDescent="0.2">
      <c r="A14" s="149" t="s">
        <v>19</v>
      </c>
      <c r="B14" s="100">
        <v>138</v>
      </c>
      <c r="C14" s="202">
        <v>2</v>
      </c>
      <c r="D14" s="22">
        <f t="shared" si="0"/>
        <v>0.27600000000000002</v>
      </c>
      <c r="E14" s="7"/>
      <c r="F14" s="22">
        <v>9.8000000000000007</v>
      </c>
      <c r="G14" s="22">
        <f t="shared" si="1"/>
        <v>1.9600000000000003E-2</v>
      </c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</row>
    <row r="15" spans="1:19" s="105" customFormat="1" ht="15" customHeight="1" x14ac:dyDescent="0.25">
      <c r="A15" s="92" t="s">
        <v>61</v>
      </c>
      <c r="B15" s="100">
        <v>138</v>
      </c>
      <c r="C15" s="110"/>
      <c r="D15" s="104"/>
      <c r="E15" s="103">
        <v>200</v>
      </c>
      <c r="F15" s="103"/>
      <c r="G15" s="104">
        <f>SUM(G16:G16)</f>
        <v>1.8240000000000001</v>
      </c>
      <c r="H15" s="114">
        <v>0.66</v>
      </c>
      <c r="I15" s="114">
        <v>0.26</v>
      </c>
      <c r="J15" s="114">
        <v>69.14</v>
      </c>
      <c r="K15" s="114">
        <v>200</v>
      </c>
      <c r="L15" s="114"/>
      <c r="M15" s="114">
        <v>80</v>
      </c>
      <c r="N15" s="114"/>
      <c r="O15" s="114">
        <v>0.18</v>
      </c>
      <c r="P15" s="114">
        <v>8.1999999999999993</v>
      </c>
      <c r="Q15" s="114">
        <v>6.42</v>
      </c>
      <c r="R15" s="114">
        <v>0.96</v>
      </c>
      <c r="S15" s="114">
        <v>0.28000000000000003</v>
      </c>
    </row>
    <row r="16" spans="1:19" ht="15" customHeight="1" x14ac:dyDescent="0.2">
      <c r="A16" s="149" t="s">
        <v>61</v>
      </c>
      <c r="B16" s="16">
        <v>138</v>
      </c>
      <c r="C16" s="12">
        <v>32</v>
      </c>
      <c r="D16" s="22">
        <f t="shared" si="0"/>
        <v>4.4160000000000004</v>
      </c>
      <c r="E16" s="7"/>
      <c r="F16" s="22">
        <v>57</v>
      </c>
      <c r="G16" s="22">
        <f>C16*F16/1000</f>
        <v>1.8240000000000001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</row>
    <row r="17" spans="1:19" s="105" customFormat="1" ht="15" customHeight="1" x14ac:dyDescent="0.25">
      <c r="A17" s="92" t="s">
        <v>149</v>
      </c>
      <c r="B17" s="100">
        <v>138</v>
      </c>
      <c r="C17" s="110"/>
      <c r="D17" s="104"/>
      <c r="E17" s="103">
        <v>100</v>
      </c>
      <c r="F17" s="103"/>
      <c r="G17" s="104">
        <f>SUM(G18)</f>
        <v>3.9270000000000005</v>
      </c>
      <c r="H17" s="103">
        <v>12.18</v>
      </c>
      <c r="I17" s="103">
        <v>3.17</v>
      </c>
      <c r="J17" s="103">
        <v>28.5</v>
      </c>
      <c r="K17" s="104">
        <v>233.8</v>
      </c>
      <c r="L17" s="104">
        <v>0.05</v>
      </c>
      <c r="M17" s="104"/>
      <c r="N17" s="104"/>
      <c r="O17" s="104">
        <v>0.65</v>
      </c>
      <c r="P17" s="104">
        <v>11.5</v>
      </c>
      <c r="Q17" s="104">
        <v>43.5</v>
      </c>
      <c r="R17" s="104">
        <v>16.5</v>
      </c>
      <c r="S17" s="104">
        <v>0.55000000000000004</v>
      </c>
    </row>
    <row r="18" spans="1:19" ht="15" customHeight="1" x14ac:dyDescent="0.2">
      <c r="A18" s="87" t="s">
        <v>149</v>
      </c>
      <c r="B18" s="17">
        <v>138</v>
      </c>
      <c r="C18" s="9">
        <v>100</v>
      </c>
      <c r="D18" s="8">
        <f t="shared" si="0"/>
        <v>13.8</v>
      </c>
      <c r="E18" s="6"/>
      <c r="F18" s="8">
        <v>39.270000000000003</v>
      </c>
      <c r="G18" s="22">
        <f>C18*F18/1000</f>
        <v>3.9270000000000005</v>
      </c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</row>
    <row r="19" spans="1:19" ht="32.25" customHeight="1" x14ac:dyDescent="0.2">
      <c r="A19" s="28"/>
      <c r="B19" s="42"/>
      <c r="C19" s="29"/>
      <c r="D19" s="69"/>
      <c r="E19" s="31"/>
      <c r="F19" s="31"/>
      <c r="G19" s="31"/>
      <c r="H19" s="15">
        <f t="shared" ref="H19:S19" si="2">SUM(H9:H18)</f>
        <v>19.14</v>
      </c>
      <c r="I19" s="15">
        <f t="shared" si="2"/>
        <v>11.83</v>
      </c>
      <c r="J19" s="15">
        <f t="shared" si="2"/>
        <v>127.03999999999999</v>
      </c>
      <c r="K19" s="15">
        <f t="shared" si="2"/>
        <v>654.29999999999995</v>
      </c>
      <c r="L19" s="15">
        <f t="shared" si="2"/>
        <v>0.21000000000000002</v>
      </c>
      <c r="M19" s="15">
        <f t="shared" si="2"/>
        <v>80</v>
      </c>
      <c r="N19" s="15">
        <f t="shared" si="2"/>
        <v>0</v>
      </c>
      <c r="O19" s="15">
        <f t="shared" si="2"/>
        <v>2.63</v>
      </c>
      <c r="P19" s="15">
        <f t="shared" si="2"/>
        <v>43.7</v>
      </c>
      <c r="Q19" s="15">
        <f t="shared" si="2"/>
        <v>193.92</v>
      </c>
      <c r="R19" s="15">
        <f t="shared" si="2"/>
        <v>115.46</v>
      </c>
      <c r="S19" s="15">
        <f t="shared" si="2"/>
        <v>4.03</v>
      </c>
    </row>
    <row r="20" spans="1:19" s="126" customFormat="1" ht="33" customHeight="1" x14ac:dyDescent="0.2">
      <c r="A20" s="143" t="s">
        <v>12</v>
      </c>
      <c r="B20" s="139">
        <v>138</v>
      </c>
      <c r="C20" s="151"/>
      <c r="D20" s="152"/>
      <c r="E20" s="144"/>
      <c r="F20" s="144"/>
      <c r="G20" s="144"/>
      <c r="H20" s="153"/>
      <c r="I20" s="153"/>
      <c r="J20" s="153"/>
      <c r="K20" s="154"/>
      <c r="L20" s="154"/>
      <c r="M20" s="154"/>
      <c r="N20" s="154"/>
      <c r="O20" s="154"/>
      <c r="P20" s="154"/>
      <c r="Q20" s="154"/>
      <c r="R20" s="154"/>
      <c r="S20" s="154"/>
    </row>
    <row r="21" spans="1:19" s="126" customFormat="1" x14ac:dyDescent="0.15">
      <c r="A21" s="99" t="s">
        <v>87</v>
      </c>
      <c r="B21" s="207">
        <v>138</v>
      </c>
      <c r="C21" s="110"/>
      <c r="D21" s="104"/>
      <c r="E21" s="103" t="s">
        <v>124</v>
      </c>
      <c r="F21" s="103"/>
      <c r="G21" s="104">
        <f>SUM(G22:G24)</f>
        <v>7.3311999999999999</v>
      </c>
      <c r="H21" s="103">
        <v>5.0599999999999996</v>
      </c>
      <c r="I21" s="103">
        <v>6.69</v>
      </c>
      <c r="J21" s="103">
        <v>1.64</v>
      </c>
      <c r="K21" s="104">
        <v>87</v>
      </c>
      <c r="L21" s="104">
        <v>0.03</v>
      </c>
      <c r="M21" s="104">
        <v>70</v>
      </c>
      <c r="N21" s="104">
        <v>2.5</v>
      </c>
      <c r="O21" s="104"/>
      <c r="P21" s="104">
        <v>21.2</v>
      </c>
      <c r="Q21" s="104">
        <v>81.7</v>
      </c>
      <c r="R21" s="104">
        <v>10.3</v>
      </c>
      <c r="S21" s="104">
        <v>0.41</v>
      </c>
    </row>
    <row r="22" spans="1:19" s="126" customFormat="1" x14ac:dyDescent="0.2">
      <c r="A22" s="11" t="s">
        <v>209</v>
      </c>
      <c r="B22" s="207">
        <v>138</v>
      </c>
      <c r="C22" s="12">
        <v>52</v>
      </c>
      <c r="D22" s="22">
        <f t="shared" ref="D22:D24" si="3">B22*C22/1000</f>
        <v>7.1760000000000002</v>
      </c>
      <c r="E22" s="7"/>
      <c r="F22" s="22">
        <v>120</v>
      </c>
      <c r="G22" s="22">
        <f>C22*F22/1000</f>
        <v>6.24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</row>
    <row r="23" spans="1:19" s="126" customFormat="1" x14ac:dyDescent="0.2">
      <c r="A23" s="11" t="s">
        <v>25</v>
      </c>
      <c r="B23" s="207">
        <v>138</v>
      </c>
      <c r="C23" s="12">
        <v>5</v>
      </c>
      <c r="D23" s="22">
        <f t="shared" si="3"/>
        <v>0.69</v>
      </c>
      <c r="E23" s="7"/>
      <c r="F23" s="22">
        <v>104</v>
      </c>
      <c r="G23" s="22">
        <f t="shared" ref="G23:G24" si="4">C23*F23/1000</f>
        <v>0.52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</row>
    <row r="24" spans="1:19" s="126" customFormat="1" x14ac:dyDescent="0.2">
      <c r="A24" s="10" t="s">
        <v>36</v>
      </c>
      <c r="B24" s="207">
        <v>138</v>
      </c>
      <c r="C24" s="9">
        <v>24</v>
      </c>
      <c r="D24" s="8">
        <f t="shared" si="3"/>
        <v>3.3119999999999998</v>
      </c>
      <c r="E24" s="6"/>
      <c r="F24" s="22">
        <v>23.8</v>
      </c>
      <c r="G24" s="22">
        <f t="shared" si="4"/>
        <v>0.57120000000000004</v>
      </c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</row>
    <row r="25" spans="1:19" s="105" customFormat="1" ht="16.5" customHeight="1" x14ac:dyDescent="0.25">
      <c r="A25" s="92" t="s">
        <v>213</v>
      </c>
      <c r="B25" s="100">
        <v>138</v>
      </c>
      <c r="C25" s="204"/>
      <c r="D25" s="104"/>
      <c r="E25" s="103" t="s">
        <v>63</v>
      </c>
      <c r="F25" s="103"/>
      <c r="G25" s="104">
        <f>SUM(G26:G33)</f>
        <v>12.1371</v>
      </c>
      <c r="H25" s="103">
        <v>10.039999999999999</v>
      </c>
      <c r="I25" s="103">
        <v>5.96</v>
      </c>
      <c r="J25" s="103">
        <v>23.16</v>
      </c>
      <c r="K25" s="103">
        <v>175</v>
      </c>
      <c r="L25" s="103">
        <v>0.08</v>
      </c>
      <c r="M25" s="103">
        <v>10.63</v>
      </c>
      <c r="N25" s="103"/>
      <c r="O25" s="103">
        <v>2.4300000000000002</v>
      </c>
      <c r="P25" s="103">
        <v>43.25</v>
      </c>
      <c r="Q25" s="103">
        <v>188.25</v>
      </c>
      <c r="R25" s="103">
        <v>27.5</v>
      </c>
      <c r="S25" s="103">
        <v>0.83</v>
      </c>
    </row>
    <row r="26" spans="1:19" ht="15" customHeight="1" x14ac:dyDescent="0.2">
      <c r="A26" s="149" t="s">
        <v>214</v>
      </c>
      <c r="B26" s="100">
        <v>138</v>
      </c>
      <c r="C26" s="202">
        <v>25</v>
      </c>
      <c r="D26" s="22">
        <f t="shared" si="0"/>
        <v>3.45</v>
      </c>
      <c r="E26" s="7"/>
      <c r="F26" s="22">
        <v>20.7</v>
      </c>
      <c r="G26" s="22">
        <f>C26*F26/1000</f>
        <v>0.51749999999999996</v>
      </c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</row>
    <row r="27" spans="1:19" ht="15" customHeight="1" x14ac:dyDescent="0.2">
      <c r="A27" s="149" t="s">
        <v>27</v>
      </c>
      <c r="B27" s="100">
        <v>138</v>
      </c>
      <c r="C27" s="202">
        <v>67</v>
      </c>
      <c r="D27" s="22">
        <f t="shared" si="0"/>
        <v>9.2460000000000004</v>
      </c>
      <c r="E27" s="7"/>
      <c r="F27" s="22">
        <v>16.600000000000001</v>
      </c>
      <c r="G27" s="22">
        <f t="shared" ref="G27:G33" si="5">C27*F27/1000</f>
        <v>1.1122000000000001</v>
      </c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</row>
    <row r="28" spans="1:19" ht="15" customHeight="1" x14ac:dyDescent="0.2">
      <c r="A28" s="149" t="s">
        <v>36</v>
      </c>
      <c r="B28" s="100">
        <v>138</v>
      </c>
      <c r="C28" s="202">
        <v>12</v>
      </c>
      <c r="D28" s="22">
        <f t="shared" si="0"/>
        <v>1.6559999999999999</v>
      </c>
      <c r="E28" s="7"/>
      <c r="F28" s="22">
        <v>16</v>
      </c>
      <c r="G28" s="22">
        <f t="shared" si="5"/>
        <v>0.192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</row>
    <row r="29" spans="1:19" s="36" customFormat="1" ht="15" customHeight="1" x14ac:dyDescent="0.2">
      <c r="A29" s="149" t="s">
        <v>137</v>
      </c>
      <c r="B29" s="100">
        <v>138</v>
      </c>
      <c r="C29" s="202">
        <v>46</v>
      </c>
      <c r="D29" s="22">
        <f t="shared" si="0"/>
        <v>6.3479999999999999</v>
      </c>
      <c r="E29" s="7"/>
      <c r="F29" s="22">
        <v>163</v>
      </c>
      <c r="G29" s="22">
        <f t="shared" si="5"/>
        <v>7.4980000000000002</v>
      </c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</row>
    <row r="30" spans="1:19" ht="15" customHeight="1" x14ac:dyDescent="0.2">
      <c r="A30" s="149" t="s">
        <v>28</v>
      </c>
      <c r="B30" s="100">
        <v>138</v>
      </c>
      <c r="C30" s="202">
        <v>13</v>
      </c>
      <c r="D30" s="22">
        <f t="shared" si="0"/>
        <v>1.794</v>
      </c>
      <c r="E30" s="7"/>
      <c r="F30" s="22">
        <v>16</v>
      </c>
      <c r="G30" s="22">
        <f t="shared" si="5"/>
        <v>0.20799999999999999</v>
      </c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</row>
    <row r="31" spans="1:19" ht="15" customHeight="1" x14ac:dyDescent="0.2">
      <c r="A31" s="149" t="s">
        <v>215</v>
      </c>
      <c r="B31" s="100">
        <v>138</v>
      </c>
      <c r="C31" s="202">
        <v>14</v>
      </c>
      <c r="D31" s="22">
        <f t="shared" si="0"/>
        <v>1.9319999999999999</v>
      </c>
      <c r="E31" s="7"/>
      <c r="F31" s="22">
        <v>162</v>
      </c>
      <c r="G31" s="22">
        <f t="shared" si="5"/>
        <v>2.2679999999999998</v>
      </c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</row>
    <row r="32" spans="1:19" s="36" customFormat="1" ht="15" customHeight="1" x14ac:dyDescent="0.2">
      <c r="A32" s="149" t="s">
        <v>19</v>
      </c>
      <c r="B32" s="100">
        <v>138</v>
      </c>
      <c r="C32" s="202">
        <v>3</v>
      </c>
      <c r="D32" s="22">
        <f t="shared" si="0"/>
        <v>0.41399999999999998</v>
      </c>
      <c r="E32" s="7"/>
      <c r="F32" s="22">
        <v>9.8000000000000007</v>
      </c>
      <c r="G32" s="22">
        <f t="shared" si="5"/>
        <v>2.9400000000000003E-2</v>
      </c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</row>
    <row r="33" spans="1:19" ht="15" customHeight="1" x14ac:dyDescent="0.2">
      <c r="A33" s="149" t="s">
        <v>25</v>
      </c>
      <c r="B33" s="100">
        <v>138</v>
      </c>
      <c r="C33" s="202">
        <v>3</v>
      </c>
      <c r="D33" s="22">
        <f t="shared" si="0"/>
        <v>0.41399999999999998</v>
      </c>
      <c r="E33" s="7"/>
      <c r="F33" s="22">
        <v>104</v>
      </c>
      <c r="G33" s="22">
        <f t="shared" si="5"/>
        <v>0.312</v>
      </c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</row>
    <row r="34" spans="1:19" s="105" customFormat="1" x14ac:dyDescent="0.25">
      <c r="A34" s="92" t="s">
        <v>88</v>
      </c>
      <c r="B34" s="100">
        <v>138</v>
      </c>
      <c r="C34" s="204"/>
      <c r="D34" s="104"/>
      <c r="E34" s="103">
        <v>175</v>
      </c>
      <c r="F34" s="103"/>
      <c r="G34" s="104">
        <f>SUM(G35:G41)</f>
        <v>36.021000000000001</v>
      </c>
      <c r="H34" s="104">
        <v>12.3</v>
      </c>
      <c r="I34" s="104">
        <v>29.5</v>
      </c>
      <c r="J34" s="103">
        <v>2.2599999999999998</v>
      </c>
      <c r="K34" s="104">
        <v>383</v>
      </c>
      <c r="L34" s="104">
        <v>0.62</v>
      </c>
      <c r="M34" s="104">
        <v>42.82</v>
      </c>
      <c r="N34" s="104"/>
      <c r="O34" s="104">
        <v>2.4700000000000002</v>
      </c>
      <c r="P34" s="104">
        <v>55.38</v>
      </c>
      <c r="Q34" s="104">
        <v>433.59</v>
      </c>
      <c r="R34" s="104">
        <v>86.47</v>
      </c>
      <c r="S34" s="104">
        <v>6.79</v>
      </c>
    </row>
    <row r="35" spans="1:19" s="36" customFormat="1" ht="15" customHeight="1" x14ac:dyDescent="0.2">
      <c r="A35" s="149" t="s">
        <v>29</v>
      </c>
      <c r="B35" s="100">
        <v>138</v>
      </c>
      <c r="C35" s="202">
        <v>93</v>
      </c>
      <c r="D35" s="22">
        <f t="shared" si="0"/>
        <v>12.834</v>
      </c>
      <c r="E35" s="7"/>
      <c r="F35" s="22">
        <v>340</v>
      </c>
      <c r="G35" s="22">
        <f>C35*F35/1000</f>
        <v>31.62</v>
      </c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</row>
    <row r="36" spans="1:19" s="105" customFormat="1" ht="15" customHeight="1" x14ac:dyDescent="0.2">
      <c r="A36" s="149" t="s">
        <v>36</v>
      </c>
      <c r="B36" s="100">
        <v>138</v>
      </c>
      <c r="C36" s="202">
        <v>12</v>
      </c>
      <c r="D36" s="22">
        <f t="shared" si="0"/>
        <v>1.6559999999999999</v>
      </c>
      <c r="E36" s="7"/>
      <c r="F36" s="22">
        <v>23.8</v>
      </c>
      <c r="G36" s="22">
        <f t="shared" ref="G36:G41" si="6">C36*F36/1000</f>
        <v>0.28560000000000002</v>
      </c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</row>
    <row r="37" spans="1:19" s="36" customFormat="1" ht="15" customHeight="1" x14ac:dyDescent="0.2">
      <c r="A37" s="149" t="s">
        <v>116</v>
      </c>
      <c r="B37" s="100">
        <v>138</v>
      </c>
      <c r="C37" s="202">
        <v>167</v>
      </c>
      <c r="D37" s="22">
        <f t="shared" si="0"/>
        <v>23.045999999999999</v>
      </c>
      <c r="E37" s="7"/>
      <c r="F37" s="22">
        <v>16.600000000000001</v>
      </c>
      <c r="G37" s="22">
        <f t="shared" si="6"/>
        <v>2.7722000000000002</v>
      </c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</row>
    <row r="38" spans="1:19" ht="15" customHeight="1" x14ac:dyDescent="0.2">
      <c r="A38" s="149" t="s">
        <v>28</v>
      </c>
      <c r="B38" s="100">
        <v>138</v>
      </c>
      <c r="C38" s="202">
        <v>27</v>
      </c>
      <c r="D38" s="22">
        <f t="shared" si="0"/>
        <v>3.726</v>
      </c>
      <c r="E38" s="7"/>
      <c r="F38" s="22">
        <v>16</v>
      </c>
      <c r="G38" s="22">
        <f t="shared" si="6"/>
        <v>0.432</v>
      </c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</row>
    <row r="39" spans="1:19" s="36" customFormat="1" ht="15" customHeight="1" x14ac:dyDescent="0.2">
      <c r="A39" s="149" t="s">
        <v>76</v>
      </c>
      <c r="B39" s="100">
        <v>138</v>
      </c>
      <c r="C39" s="202">
        <v>6</v>
      </c>
      <c r="D39" s="22">
        <f t="shared" si="0"/>
        <v>0.82799999999999996</v>
      </c>
      <c r="E39" s="7"/>
      <c r="F39" s="22">
        <v>44.6</v>
      </c>
      <c r="G39" s="22">
        <f t="shared" si="6"/>
        <v>0.2676</v>
      </c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</row>
    <row r="40" spans="1:19" ht="15" customHeight="1" x14ac:dyDescent="0.2">
      <c r="A40" s="149" t="s">
        <v>19</v>
      </c>
      <c r="B40" s="100">
        <v>138</v>
      </c>
      <c r="C40" s="202">
        <v>2</v>
      </c>
      <c r="D40" s="22">
        <f t="shared" si="0"/>
        <v>0.27600000000000002</v>
      </c>
      <c r="E40" s="7"/>
      <c r="F40" s="22">
        <v>9.8000000000000007</v>
      </c>
      <c r="G40" s="22">
        <f t="shared" si="6"/>
        <v>1.9600000000000003E-2</v>
      </c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</row>
    <row r="41" spans="1:19" s="36" customFormat="1" ht="15" customHeight="1" x14ac:dyDescent="0.2">
      <c r="A41" s="87" t="s">
        <v>25</v>
      </c>
      <c r="B41" s="100">
        <v>138</v>
      </c>
      <c r="C41" s="200">
        <v>6</v>
      </c>
      <c r="D41" s="22">
        <f t="shared" si="0"/>
        <v>0.82799999999999996</v>
      </c>
      <c r="E41" s="6"/>
      <c r="F41" s="8">
        <v>104</v>
      </c>
      <c r="G41" s="22">
        <f t="shared" si="6"/>
        <v>0.624</v>
      </c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</row>
    <row r="42" spans="1:19" s="105" customFormat="1" ht="17.25" customHeight="1" x14ac:dyDescent="0.25">
      <c r="A42" s="99" t="s">
        <v>211</v>
      </c>
      <c r="B42" s="100">
        <v>138</v>
      </c>
      <c r="C42" s="110"/>
      <c r="D42" s="104"/>
      <c r="E42" s="103">
        <v>200</v>
      </c>
      <c r="F42" s="103"/>
      <c r="G42" s="104">
        <f>SUM(G43:G45)</f>
        <v>6.4935</v>
      </c>
      <c r="H42" s="103">
        <v>1.6</v>
      </c>
      <c r="I42" s="103">
        <v>0</v>
      </c>
      <c r="J42" s="103">
        <v>28.4</v>
      </c>
      <c r="K42" s="103">
        <v>120</v>
      </c>
      <c r="L42" s="103">
        <v>0.04</v>
      </c>
      <c r="M42" s="103">
        <v>4.5</v>
      </c>
      <c r="N42" s="103"/>
      <c r="O42" s="103"/>
      <c r="P42" s="103">
        <v>76.900000000000006</v>
      </c>
      <c r="Q42" s="103">
        <v>32</v>
      </c>
      <c r="R42" s="103">
        <v>31.7</v>
      </c>
      <c r="S42" s="103">
        <v>4.96</v>
      </c>
    </row>
    <row r="43" spans="1:19" ht="15" customHeight="1" x14ac:dyDescent="0.2">
      <c r="A43" s="11" t="s">
        <v>212</v>
      </c>
      <c r="B43" s="100">
        <v>138</v>
      </c>
      <c r="C43" s="12">
        <v>45</v>
      </c>
      <c r="D43" s="22">
        <f t="shared" si="0"/>
        <v>6.21</v>
      </c>
      <c r="E43" s="7"/>
      <c r="F43" s="22">
        <v>106.4</v>
      </c>
      <c r="G43" s="22">
        <f>C43*F43/1000</f>
        <v>4.7880000000000003</v>
      </c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</row>
    <row r="44" spans="1:19" s="105" customFormat="1" ht="15" customHeight="1" x14ac:dyDescent="0.2">
      <c r="A44" s="11" t="s">
        <v>22</v>
      </c>
      <c r="B44" s="100">
        <v>138</v>
      </c>
      <c r="C44" s="12">
        <v>30</v>
      </c>
      <c r="D44" s="22">
        <f t="shared" si="0"/>
        <v>4.1399999999999997</v>
      </c>
      <c r="E44" s="7"/>
      <c r="F44" s="22">
        <v>49</v>
      </c>
      <c r="G44" s="22">
        <f t="shared" ref="G44:G45" si="7">C44*F44/1000</f>
        <v>1.47</v>
      </c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</row>
    <row r="45" spans="1:19" s="36" customFormat="1" ht="15" customHeight="1" x14ac:dyDescent="0.2">
      <c r="A45" s="10" t="s">
        <v>34</v>
      </c>
      <c r="B45" s="100">
        <v>138</v>
      </c>
      <c r="C45" s="9">
        <v>1</v>
      </c>
      <c r="D45" s="8">
        <f t="shared" si="0"/>
        <v>0.13800000000000001</v>
      </c>
      <c r="E45" s="6"/>
      <c r="F45" s="6">
        <v>235.5</v>
      </c>
      <c r="G45" s="8">
        <f t="shared" si="7"/>
        <v>0.23549999999999999</v>
      </c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</row>
    <row r="46" spans="1:19" s="105" customFormat="1" ht="15" customHeight="1" x14ac:dyDescent="0.2">
      <c r="A46" s="99" t="s">
        <v>44</v>
      </c>
      <c r="B46" s="100">
        <v>138</v>
      </c>
      <c r="C46" s="101"/>
      <c r="D46" s="104"/>
      <c r="E46" s="103">
        <v>90</v>
      </c>
      <c r="F46" s="103"/>
      <c r="G46" s="104">
        <f>SUM(G47)</f>
        <v>3.2885999999999997</v>
      </c>
      <c r="H46" s="35">
        <v>8.4600000000000009</v>
      </c>
      <c r="I46" s="35">
        <v>2.5099999999999998</v>
      </c>
      <c r="J46" s="35">
        <v>44.33</v>
      </c>
      <c r="K46" s="35">
        <v>186</v>
      </c>
      <c r="L46" s="114">
        <v>0.04</v>
      </c>
      <c r="M46" s="114"/>
      <c r="N46" s="114"/>
      <c r="O46" s="114">
        <v>0.36</v>
      </c>
      <c r="P46" s="114">
        <v>9.1999999999999993</v>
      </c>
      <c r="Q46" s="114">
        <v>42.4</v>
      </c>
      <c r="R46" s="114">
        <v>10</v>
      </c>
      <c r="S46" s="114">
        <v>1.24</v>
      </c>
    </row>
    <row r="47" spans="1:19" s="105" customFormat="1" ht="15" customHeight="1" x14ac:dyDescent="0.2">
      <c r="A47" s="10" t="s">
        <v>44</v>
      </c>
      <c r="B47" s="100">
        <v>138</v>
      </c>
      <c r="C47" s="9">
        <v>90</v>
      </c>
      <c r="D47" s="8">
        <f t="shared" si="0"/>
        <v>12.42</v>
      </c>
      <c r="E47" s="6"/>
      <c r="F47" s="22">
        <v>36.54</v>
      </c>
      <c r="G47" s="22">
        <f>C47*F47/1000</f>
        <v>3.2885999999999997</v>
      </c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</row>
    <row r="48" spans="1:19" ht="15" customHeight="1" x14ac:dyDescent="0.2">
      <c r="A48" s="28"/>
      <c r="B48" s="42"/>
      <c r="C48" s="68"/>
      <c r="D48" s="69"/>
      <c r="E48" s="31"/>
      <c r="F48" s="31"/>
      <c r="G48" s="31"/>
      <c r="H48" s="15">
        <f>SUM(H25:H47)</f>
        <v>32.400000000000006</v>
      </c>
      <c r="I48" s="15">
        <f>SUM(I25:I47)</f>
        <v>37.97</v>
      </c>
      <c r="J48" s="15">
        <f>SUM(J25:J47)</f>
        <v>98.15</v>
      </c>
      <c r="K48" s="15">
        <f>SUM(K25:K47)</f>
        <v>864</v>
      </c>
      <c r="L48" s="15">
        <f t="shared" ref="L48:S48" si="8">SUM(L25:L47)</f>
        <v>0.78</v>
      </c>
      <c r="M48" s="15">
        <f t="shared" si="8"/>
        <v>57.95</v>
      </c>
      <c r="N48" s="15">
        <f t="shared" si="8"/>
        <v>0</v>
      </c>
      <c r="O48" s="15">
        <f t="shared" si="8"/>
        <v>5.2600000000000007</v>
      </c>
      <c r="P48" s="15">
        <f t="shared" si="8"/>
        <v>184.73</v>
      </c>
      <c r="Q48" s="15">
        <f t="shared" si="8"/>
        <v>696.2399999999999</v>
      </c>
      <c r="R48" s="15">
        <f t="shared" si="8"/>
        <v>155.66999999999999</v>
      </c>
      <c r="S48" s="15">
        <f t="shared" si="8"/>
        <v>13.82</v>
      </c>
    </row>
    <row r="49" spans="1:19" s="105" customFormat="1" ht="15" customHeight="1" x14ac:dyDescent="0.15">
      <c r="A49" s="127" t="s">
        <v>13</v>
      </c>
      <c r="B49" s="128">
        <v>138</v>
      </c>
      <c r="C49" s="129"/>
      <c r="D49" s="130"/>
      <c r="E49" s="131"/>
      <c r="F49" s="131"/>
      <c r="G49" s="131"/>
      <c r="H49" s="132"/>
      <c r="I49" s="132"/>
      <c r="J49" s="132"/>
      <c r="K49" s="133"/>
      <c r="L49" s="133"/>
      <c r="M49" s="133"/>
      <c r="N49" s="133"/>
      <c r="O49" s="133"/>
      <c r="P49" s="133"/>
      <c r="Q49" s="133"/>
      <c r="R49" s="133"/>
      <c r="S49" s="133"/>
    </row>
    <row r="50" spans="1:19" s="105" customFormat="1" ht="15" customHeight="1" x14ac:dyDescent="0.25">
      <c r="A50" s="92" t="s">
        <v>86</v>
      </c>
      <c r="B50" s="100">
        <v>138</v>
      </c>
      <c r="C50" s="110"/>
      <c r="D50" s="104"/>
      <c r="E50" s="103">
        <v>150</v>
      </c>
      <c r="F50" s="103"/>
      <c r="G50" s="104">
        <f>SUM(G51)</f>
        <v>14.25</v>
      </c>
      <c r="H50" s="104">
        <v>3</v>
      </c>
      <c r="I50" s="104">
        <v>0.4</v>
      </c>
      <c r="J50" s="104">
        <v>43.6</v>
      </c>
      <c r="K50" s="104">
        <v>141.75</v>
      </c>
      <c r="L50" s="104" t="s">
        <v>255</v>
      </c>
      <c r="M50" s="104">
        <v>7.5</v>
      </c>
      <c r="N50" s="104"/>
      <c r="O50" s="104">
        <v>0.3</v>
      </c>
      <c r="P50" s="104">
        <v>6</v>
      </c>
      <c r="Q50" s="104">
        <v>21</v>
      </c>
      <c r="R50" s="104">
        <v>31.5</v>
      </c>
      <c r="S50" s="104">
        <v>0.45</v>
      </c>
    </row>
    <row r="51" spans="1:19" s="105" customFormat="1" ht="15" customHeight="1" x14ac:dyDescent="0.2">
      <c r="A51" s="87" t="s">
        <v>86</v>
      </c>
      <c r="B51" s="17">
        <v>138</v>
      </c>
      <c r="C51" s="9">
        <v>150</v>
      </c>
      <c r="D51" s="8">
        <f t="shared" ref="D51" si="9">B51*C51/1000</f>
        <v>20.7</v>
      </c>
      <c r="E51" s="6"/>
      <c r="F51" s="22">
        <v>95</v>
      </c>
      <c r="G51" s="22">
        <f>C51*F51/1000</f>
        <v>14.25</v>
      </c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</row>
    <row r="52" spans="1:19" ht="15" customHeight="1" x14ac:dyDescent="0.2">
      <c r="A52" s="99" t="s">
        <v>89</v>
      </c>
      <c r="B52" s="100">
        <v>138</v>
      </c>
      <c r="C52" s="110"/>
      <c r="D52" s="104"/>
      <c r="E52" s="103">
        <v>200</v>
      </c>
      <c r="F52" s="103"/>
      <c r="G52" s="104">
        <f>SUM(G53)</f>
        <v>8.7100799999999996</v>
      </c>
      <c r="H52" s="104">
        <v>1.53</v>
      </c>
      <c r="I52" s="104">
        <v>0.34</v>
      </c>
      <c r="J52" s="104">
        <v>13.77</v>
      </c>
      <c r="K52" s="104">
        <v>61.2</v>
      </c>
      <c r="L52" s="97">
        <v>0.08</v>
      </c>
      <c r="M52" s="97">
        <v>2.6</v>
      </c>
      <c r="N52" s="97">
        <v>40</v>
      </c>
      <c r="O52" s="97"/>
      <c r="P52" s="97">
        <v>240</v>
      </c>
      <c r="Q52" s="97">
        <v>180</v>
      </c>
      <c r="R52" s="97">
        <v>28</v>
      </c>
      <c r="S52" s="97">
        <v>0.2</v>
      </c>
    </row>
    <row r="53" spans="1:19" ht="15" customHeight="1" x14ac:dyDescent="0.2">
      <c r="A53" s="10" t="s">
        <v>90</v>
      </c>
      <c r="B53" s="17">
        <v>138</v>
      </c>
      <c r="C53" s="9">
        <v>211</v>
      </c>
      <c r="D53" s="8">
        <f t="shared" si="0"/>
        <v>29.117999999999999</v>
      </c>
      <c r="E53" s="6"/>
      <c r="F53" s="22">
        <v>41.28</v>
      </c>
      <c r="G53" s="22">
        <f>C53*F53/1000</f>
        <v>8.7100799999999996</v>
      </c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</row>
    <row r="54" spans="1:19" ht="15" customHeight="1" x14ac:dyDescent="0.2">
      <c r="A54" s="43"/>
      <c r="B54" s="30"/>
      <c r="C54" s="30"/>
      <c r="D54" s="30"/>
      <c r="E54" s="30"/>
      <c r="F54" s="30"/>
      <c r="G54" s="30"/>
      <c r="H54" s="15">
        <f t="shared" ref="H54:S54" si="10">SUM(H50:H52)</f>
        <v>4.53</v>
      </c>
      <c r="I54" s="15">
        <f t="shared" si="10"/>
        <v>0.74</v>
      </c>
      <c r="J54" s="15">
        <f t="shared" si="10"/>
        <v>57.370000000000005</v>
      </c>
      <c r="K54" s="15">
        <f t="shared" si="10"/>
        <v>202.95</v>
      </c>
      <c r="L54" s="15">
        <f t="shared" si="10"/>
        <v>0.08</v>
      </c>
      <c r="M54" s="15">
        <f t="shared" si="10"/>
        <v>10.1</v>
      </c>
      <c r="N54" s="15">
        <f t="shared" si="10"/>
        <v>40</v>
      </c>
      <c r="O54" s="15">
        <f t="shared" si="10"/>
        <v>0.3</v>
      </c>
      <c r="P54" s="15">
        <f t="shared" si="10"/>
        <v>246</v>
      </c>
      <c r="Q54" s="15">
        <f t="shared" si="10"/>
        <v>201</v>
      </c>
      <c r="R54" s="15">
        <f t="shared" si="10"/>
        <v>59.5</v>
      </c>
      <c r="S54" s="15">
        <f t="shared" si="10"/>
        <v>0.65</v>
      </c>
    </row>
    <row r="55" spans="1:19" ht="30.75" customHeight="1" x14ac:dyDescent="0.2">
      <c r="A55" s="58"/>
      <c r="B55" s="58"/>
      <c r="C55" s="58"/>
      <c r="D55" s="58"/>
      <c r="E55" s="58"/>
      <c r="F55" s="211" t="s">
        <v>47</v>
      </c>
      <c r="G55" s="50">
        <f>E57*E58</f>
        <v>14519.48784</v>
      </c>
      <c r="H55" s="155">
        <f t="shared" ref="H55:S55" si="11">H19+H48+H54</f>
        <v>56.070000000000007</v>
      </c>
      <c r="I55" s="155">
        <f t="shared" si="11"/>
        <v>50.54</v>
      </c>
      <c r="J55" s="155">
        <f t="shared" si="11"/>
        <v>282.56</v>
      </c>
      <c r="K55" s="155">
        <f t="shared" si="11"/>
        <v>1721.25</v>
      </c>
      <c r="L55" s="155">
        <f t="shared" si="11"/>
        <v>1.07</v>
      </c>
      <c r="M55" s="155">
        <f t="shared" si="11"/>
        <v>148.04999999999998</v>
      </c>
      <c r="N55" s="155">
        <f t="shared" si="11"/>
        <v>40</v>
      </c>
      <c r="O55" s="155">
        <f t="shared" si="11"/>
        <v>8.1900000000000013</v>
      </c>
      <c r="P55" s="155">
        <f t="shared" si="11"/>
        <v>474.43</v>
      </c>
      <c r="Q55" s="155">
        <f t="shared" si="11"/>
        <v>1091.1599999999999</v>
      </c>
      <c r="R55" s="155">
        <f t="shared" si="11"/>
        <v>330.63</v>
      </c>
      <c r="S55" s="155">
        <f t="shared" si="11"/>
        <v>18.5</v>
      </c>
    </row>
    <row r="56" spans="1:19" ht="33" customHeight="1" x14ac:dyDescent="0.2"/>
    <row r="57" spans="1:19" ht="15" customHeight="1" x14ac:dyDescent="0.2">
      <c r="A57" s="2" t="s">
        <v>48</v>
      </c>
      <c r="E57" s="177">
        <v>138</v>
      </c>
      <c r="F57" s="2" t="s">
        <v>49</v>
      </c>
    </row>
    <row r="58" spans="1:19" ht="49.5" customHeight="1" x14ac:dyDescent="0.2">
      <c r="A58" s="2" t="s">
        <v>50</v>
      </c>
      <c r="E58" s="176">
        <f>SUM(G9+G15+G17+G21+G25+G34+G42+G50+G46+G52)</f>
        <v>105.21368</v>
      </c>
      <c r="F58" s="2" t="s">
        <v>51</v>
      </c>
    </row>
    <row r="60" spans="1:19" x14ac:dyDescent="0.2">
      <c r="A60" s="2" t="s">
        <v>271</v>
      </c>
      <c r="B60" s="3" t="s">
        <v>272</v>
      </c>
      <c r="E60" s="2" t="s">
        <v>52</v>
      </c>
      <c r="H60" s="3"/>
      <c r="I60" s="2" t="s">
        <v>53</v>
      </c>
    </row>
    <row r="64" spans="1:19" ht="15" customHeight="1" x14ac:dyDescent="0.2"/>
  </sheetData>
  <mergeCells count="6">
    <mergeCell ref="H5:K5"/>
    <mergeCell ref="A1:B1"/>
    <mergeCell ref="A2:B2"/>
    <mergeCell ref="A3:B3"/>
    <mergeCell ref="A4:B4"/>
    <mergeCell ref="C4:G5"/>
  </mergeCells>
  <pageMargins left="0.59055118110236227" right="0.39370078740157483" top="0.39370078740157483" bottom="0.39370078740157483" header="0.31496062992125984" footer="0.31496062992125984"/>
  <pageSetup paperSize="9" scale="45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2"/>
  <sheetViews>
    <sheetView view="pageBreakPreview" topLeftCell="A12" zoomScale="80" zoomScaleNormal="110" zoomScaleSheetLayoutView="80" workbookViewId="0">
      <selection activeCell="F55" sqref="F55"/>
    </sheetView>
  </sheetViews>
  <sheetFormatPr defaultColWidth="8.85546875" defaultRowHeight="12.75" x14ac:dyDescent="0.2"/>
  <cols>
    <col min="1" max="1" width="28.28515625" style="2" customWidth="1"/>
    <col min="2" max="2" width="11.5703125" style="2" customWidth="1"/>
    <col min="3" max="6" width="9.7109375" style="2" customWidth="1"/>
    <col min="7" max="7" width="12" style="2" customWidth="1"/>
    <col min="8" max="11" width="9.7109375" style="2" customWidth="1"/>
    <col min="12" max="16384" width="8.85546875" style="2"/>
  </cols>
  <sheetData>
    <row r="1" spans="1:19" ht="28.5" customHeight="1" x14ac:dyDescent="0.2">
      <c r="A1" s="274" t="s">
        <v>147</v>
      </c>
      <c r="B1" s="274"/>
    </row>
    <row r="2" spans="1:19" x14ac:dyDescent="0.2">
      <c r="A2" s="271" t="s">
        <v>14</v>
      </c>
      <c r="B2" s="271"/>
    </row>
    <row r="3" spans="1:19" ht="23.25" customHeight="1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19.5" x14ac:dyDescent="0.25">
      <c r="C5" s="272"/>
      <c r="D5" s="272"/>
      <c r="E5" s="272"/>
      <c r="F5" s="272"/>
      <c r="G5" s="272"/>
      <c r="H5" s="269" t="s">
        <v>83</v>
      </c>
      <c r="I5" s="269"/>
      <c r="J5" s="269"/>
      <c r="K5" s="269"/>
    </row>
    <row r="6" spans="1:19" ht="23.25" customHeight="1" x14ac:dyDescent="0.2">
      <c r="E6" s="2" t="s">
        <v>216</v>
      </c>
    </row>
    <row r="7" spans="1:19" s="1" customFormat="1" ht="43.9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s="138" customFormat="1" ht="33" customHeight="1" x14ac:dyDescent="0.25">
      <c r="A8" s="145" t="s">
        <v>11</v>
      </c>
      <c r="B8" s="135">
        <v>99</v>
      </c>
      <c r="C8" s="141"/>
      <c r="D8" s="141"/>
      <c r="E8" s="141"/>
      <c r="F8" s="141"/>
      <c r="G8" s="141"/>
      <c r="H8" s="141"/>
      <c r="I8" s="141"/>
      <c r="J8" s="141"/>
      <c r="K8" s="142"/>
      <c r="L8" s="142"/>
      <c r="M8" s="142"/>
      <c r="N8" s="142"/>
      <c r="O8" s="142"/>
      <c r="P8" s="142"/>
      <c r="Q8" s="142"/>
      <c r="R8" s="142"/>
      <c r="S8" s="142"/>
    </row>
    <row r="9" spans="1:19" s="105" customFormat="1" ht="44.25" customHeight="1" x14ac:dyDescent="0.25">
      <c r="A9" s="92" t="s">
        <v>210</v>
      </c>
      <c r="B9" s="100">
        <v>99</v>
      </c>
      <c r="C9" s="201"/>
      <c r="D9" s="103"/>
      <c r="E9" s="103" t="s">
        <v>163</v>
      </c>
      <c r="F9" s="103"/>
      <c r="G9" s="104">
        <f>SUM(G10:G14)</f>
        <v>15.425000000000002</v>
      </c>
      <c r="H9" s="104">
        <v>9.09</v>
      </c>
      <c r="I9" s="104">
        <v>12.99</v>
      </c>
      <c r="J9" s="104">
        <v>35.18</v>
      </c>
      <c r="K9" s="104">
        <v>295</v>
      </c>
      <c r="L9" s="104">
        <v>0.16</v>
      </c>
      <c r="M9" s="104"/>
      <c r="N9" s="104"/>
      <c r="O9" s="104">
        <v>1.8</v>
      </c>
      <c r="P9" s="104">
        <v>24</v>
      </c>
      <c r="Q9" s="104">
        <v>144</v>
      </c>
      <c r="R9" s="104">
        <v>98</v>
      </c>
      <c r="S9" s="104">
        <v>3.2</v>
      </c>
    </row>
    <row r="10" spans="1:19" ht="15" customHeight="1" x14ac:dyDescent="0.2">
      <c r="A10" s="149" t="s">
        <v>59</v>
      </c>
      <c r="B10" s="207">
        <v>99</v>
      </c>
      <c r="C10" s="202">
        <v>100</v>
      </c>
      <c r="D10" s="22">
        <f>B10*C10/1000</f>
        <v>9.9</v>
      </c>
      <c r="E10" s="7"/>
      <c r="F10" s="22">
        <v>60.97</v>
      </c>
      <c r="G10" s="22">
        <f>C10*F10/1000</f>
        <v>6.0970000000000004</v>
      </c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</row>
    <row r="11" spans="1:19" s="36" customFormat="1" ht="15" customHeight="1" x14ac:dyDescent="0.2">
      <c r="A11" s="149" t="s">
        <v>41</v>
      </c>
      <c r="B11" s="207">
        <v>99</v>
      </c>
      <c r="C11" s="202">
        <v>10</v>
      </c>
      <c r="D11" s="22">
        <f t="shared" ref="D11:D49" si="0">B11*C11/1000</f>
        <v>0.99</v>
      </c>
      <c r="E11" s="7"/>
      <c r="F11" s="22">
        <v>450</v>
      </c>
      <c r="G11" s="22">
        <f t="shared" ref="G11:G14" si="1">C11*F11/1000</f>
        <v>4.5</v>
      </c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</row>
    <row r="12" spans="1:19" ht="15" customHeight="1" x14ac:dyDescent="0.2">
      <c r="A12" s="149" t="s">
        <v>22</v>
      </c>
      <c r="B12" s="207">
        <v>99</v>
      </c>
      <c r="C12" s="202">
        <v>6</v>
      </c>
      <c r="D12" s="22">
        <f t="shared" si="0"/>
        <v>0.59399999999999997</v>
      </c>
      <c r="E12" s="7"/>
      <c r="F12" s="22">
        <v>50</v>
      </c>
      <c r="G12" s="22">
        <f t="shared" si="1"/>
        <v>0.3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</row>
    <row r="13" spans="1:19" ht="15" customHeight="1" x14ac:dyDescent="0.2">
      <c r="A13" s="149" t="s">
        <v>146</v>
      </c>
      <c r="B13" s="207">
        <v>99</v>
      </c>
      <c r="C13" s="202">
        <v>50</v>
      </c>
      <c r="D13" s="22">
        <f t="shared" si="0"/>
        <v>4.95</v>
      </c>
      <c r="E13" s="7"/>
      <c r="F13" s="22">
        <v>90</v>
      </c>
      <c r="G13" s="22">
        <f t="shared" si="1"/>
        <v>4.5</v>
      </c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</row>
    <row r="14" spans="1:19" s="36" customFormat="1" ht="15" customHeight="1" x14ac:dyDescent="0.2">
      <c r="A14" s="149" t="s">
        <v>19</v>
      </c>
      <c r="B14" s="207">
        <v>99</v>
      </c>
      <c r="C14" s="202">
        <v>2</v>
      </c>
      <c r="D14" s="22">
        <f t="shared" si="0"/>
        <v>0.19800000000000001</v>
      </c>
      <c r="E14" s="7"/>
      <c r="F14" s="22">
        <v>14</v>
      </c>
      <c r="G14" s="22">
        <f t="shared" si="1"/>
        <v>2.8000000000000001E-2</v>
      </c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</row>
    <row r="15" spans="1:19" s="105" customFormat="1" ht="15" customHeight="1" x14ac:dyDescent="0.25">
      <c r="A15" s="92" t="s">
        <v>61</v>
      </c>
      <c r="B15" s="207">
        <v>99</v>
      </c>
      <c r="C15" s="110"/>
      <c r="D15" s="104"/>
      <c r="E15" s="103">
        <v>200</v>
      </c>
      <c r="F15" s="103"/>
      <c r="G15" s="104">
        <f>SUM(G16:G16)</f>
        <v>2.72</v>
      </c>
      <c r="H15" s="114">
        <v>0.66</v>
      </c>
      <c r="I15" s="114">
        <v>0.26</v>
      </c>
      <c r="J15" s="114">
        <v>69.14</v>
      </c>
      <c r="K15" s="114">
        <v>200</v>
      </c>
      <c r="L15" s="114"/>
      <c r="M15" s="114">
        <v>80</v>
      </c>
      <c r="N15" s="114"/>
      <c r="O15" s="114">
        <v>0.18</v>
      </c>
      <c r="P15" s="114">
        <v>8.1999999999999993</v>
      </c>
      <c r="Q15" s="114">
        <v>6.42</v>
      </c>
      <c r="R15" s="114">
        <v>0.96</v>
      </c>
      <c r="S15" s="114">
        <v>0.28000000000000003</v>
      </c>
    </row>
    <row r="16" spans="1:19" ht="15" customHeight="1" x14ac:dyDescent="0.2">
      <c r="A16" s="149" t="s">
        <v>61</v>
      </c>
      <c r="B16" s="207">
        <v>99</v>
      </c>
      <c r="C16" s="12">
        <v>32</v>
      </c>
      <c r="D16" s="22">
        <f t="shared" si="0"/>
        <v>3.1680000000000001</v>
      </c>
      <c r="E16" s="7"/>
      <c r="F16" s="22">
        <v>85</v>
      </c>
      <c r="G16" s="22">
        <f>C16*F16/1000</f>
        <v>2.72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</row>
    <row r="17" spans="1:19" s="105" customFormat="1" ht="15" customHeight="1" x14ac:dyDescent="0.25">
      <c r="A17" s="92" t="s">
        <v>149</v>
      </c>
      <c r="B17" s="207">
        <v>99</v>
      </c>
      <c r="C17" s="110"/>
      <c r="D17" s="104"/>
      <c r="E17" s="103">
        <v>100</v>
      </c>
      <c r="F17" s="103"/>
      <c r="G17" s="104">
        <f>SUM(G18)</f>
        <v>4.0999999999999996</v>
      </c>
      <c r="H17" s="103">
        <v>12.18</v>
      </c>
      <c r="I17" s="103">
        <v>3.17</v>
      </c>
      <c r="J17" s="103">
        <v>28.5</v>
      </c>
      <c r="K17" s="104">
        <v>233.8</v>
      </c>
      <c r="L17" s="104">
        <v>0.05</v>
      </c>
      <c r="M17" s="104"/>
      <c r="N17" s="104"/>
      <c r="O17" s="104">
        <v>0.65</v>
      </c>
      <c r="P17" s="104">
        <v>11.5</v>
      </c>
      <c r="Q17" s="104">
        <v>43.5</v>
      </c>
      <c r="R17" s="104">
        <v>16.5</v>
      </c>
      <c r="S17" s="104">
        <v>0.55000000000000004</v>
      </c>
    </row>
    <row r="18" spans="1:19" ht="15" customHeight="1" x14ac:dyDescent="0.2">
      <c r="A18" s="87" t="s">
        <v>149</v>
      </c>
      <c r="B18" s="207">
        <v>99</v>
      </c>
      <c r="C18" s="9">
        <v>100</v>
      </c>
      <c r="D18" s="8">
        <f t="shared" si="0"/>
        <v>9.9</v>
      </c>
      <c r="E18" s="6"/>
      <c r="F18" s="8">
        <v>41</v>
      </c>
      <c r="G18" s="22">
        <f>C18*F18/1000</f>
        <v>4.0999999999999996</v>
      </c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</row>
    <row r="19" spans="1:19" ht="25.5" customHeight="1" x14ac:dyDescent="0.2">
      <c r="A19" s="28"/>
      <c r="B19" s="42"/>
      <c r="C19" s="29"/>
      <c r="D19" s="69"/>
      <c r="E19" s="31"/>
      <c r="F19" s="31"/>
      <c r="G19" s="31"/>
      <c r="H19" s="15">
        <f t="shared" ref="H19:S19" si="2">SUM(H9:H18)</f>
        <v>21.93</v>
      </c>
      <c r="I19" s="15">
        <f t="shared" si="2"/>
        <v>16.420000000000002</v>
      </c>
      <c r="J19" s="15">
        <f t="shared" si="2"/>
        <v>132.82</v>
      </c>
      <c r="K19" s="15">
        <f t="shared" si="2"/>
        <v>728.8</v>
      </c>
      <c r="L19" s="15">
        <f t="shared" si="2"/>
        <v>0.21000000000000002</v>
      </c>
      <c r="M19" s="15">
        <f t="shared" si="2"/>
        <v>80</v>
      </c>
      <c r="N19" s="15">
        <f t="shared" si="2"/>
        <v>0</v>
      </c>
      <c r="O19" s="15">
        <f t="shared" si="2"/>
        <v>2.63</v>
      </c>
      <c r="P19" s="15">
        <f t="shared" si="2"/>
        <v>43.7</v>
      </c>
      <c r="Q19" s="15">
        <f t="shared" si="2"/>
        <v>193.92</v>
      </c>
      <c r="R19" s="15">
        <f t="shared" si="2"/>
        <v>115.46</v>
      </c>
      <c r="S19" s="15">
        <f t="shared" si="2"/>
        <v>4.03</v>
      </c>
    </row>
    <row r="20" spans="1:19" s="126" customFormat="1" ht="26.25" customHeight="1" x14ac:dyDescent="0.2">
      <c r="A20" s="143" t="s">
        <v>12</v>
      </c>
      <c r="B20" s="139">
        <v>99</v>
      </c>
      <c r="C20" s="151"/>
      <c r="D20" s="152"/>
      <c r="E20" s="144"/>
      <c r="F20" s="144"/>
      <c r="G20" s="144"/>
      <c r="H20" s="153"/>
      <c r="I20" s="153"/>
      <c r="J20" s="153"/>
      <c r="K20" s="154"/>
      <c r="L20" s="154"/>
      <c r="M20" s="154"/>
      <c r="N20" s="154"/>
      <c r="O20" s="154"/>
      <c r="P20" s="154"/>
      <c r="Q20" s="154"/>
      <c r="R20" s="154"/>
      <c r="S20" s="154"/>
    </row>
    <row r="21" spans="1:19" s="126" customFormat="1" ht="20.25" customHeight="1" x14ac:dyDescent="0.15">
      <c r="A21" s="99" t="s">
        <v>87</v>
      </c>
      <c r="B21" s="100">
        <v>99</v>
      </c>
      <c r="C21" s="110"/>
      <c r="D21" s="104"/>
      <c r="E21" s="103" t="s">
        <v>124</v>
      </c>
      <c r="F21" s="103"/>
      <c r="G21" s="104">
        <f>SUM(G22:G24)</f>
        <v>12.081</v>
      </c>
      <c r="H21" s="103">
        <v>4.95</v>
      </c>
      <c r="I21" s="103">
        <v>7.9</v>
      </c>
      <c r="J21" s="103">
        <v>1.5</v>
      </c>
      <c r="K21" s="104">
        <v>87</v>
      </c>
      <c r="L21" s="104">
        <v>0.03</v>
      </c>
      <c r="M21" s="104">
        <v>70</v>
      </c>
      <c r="N21" s="104">
        <v>2.5</v>
      </c>
      <c r="O21" s="104"/>
      <c r="P21" s="104">
        <v>21.2</v>
      </c>
      <c r="Q21" s="104">
        <v>81.7</v>
      </c>
      <c r="R21" s="104">
        <v>10.3</v>
      </c>
      <c r="S21" s="104">
        <v>0.41</v>
      </c>
    </row>
    <row r="22" spans="1:19" s="126" customFormat="1" x14ac:dyDescent="0.2">
      <c r="A22" s="11" t="s">
        <v>209</v>
      </c>
      <c r="B22" s="207">
        <v>99</v>
      </c>
      <c r="C22" s="12">
        <v>52</v>
      </c>
      <c r="D22" s="22">
        <f t="shared" ref="D22:D24" si="3">B22*C22/1000</f>
        <v>5.1479999999999997</v>
      </c>
      <c r="E22" s="7"/>
      <c r="F22" s="22">
        <v>210</v>
      </c>
      <c r="G22" s="22">
        <f>C22*F22/1000</f>
        <v>10.92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</row>
    <row r="23" spans="1:19" s="126" customFormat="1" x14ac:dyDescent="0.2">
      <c r="A23" s="11" t="s">
        <v>25</v>
      </c>
      <c r="B23" s="207">
        <v>99</v>
      </c>
      <c r="C23" s="12">
        <v>5</v>
      </c>
      <c r="D23" s="22">
        <f t="shared" si="3"/>
        <v>0.495</v>
      </c>
      <c r="E23" s="7"/>
      <c r="F23" s="22">
        <v>117</v>
      </c>
      <c r="G23" s="22">
        <f t="shared" ref="G23:G24" si="4">C23*F23/1000</f>
        <v>0.58499999999999996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</row>
    <row r="24" spans="1:19" s="126" customFormat="1" x14ac:dyDescent="0.2">
      <c r="A24" s="10" t="s">
        <v>36</v>
      </c>
      <c r="B24" s="207">
        <v>99</v>
      </c>
      <c r="C24" s="9">
        <v>24</v>
      </c>
      <c r="D24" s="8">
        <f t="shared" si="3"/>
        <v>2.3759999999999999</v>
      </c>
      <c r="E24" s="6"/>
      <c r="F24" s="22">
        <v>24</v>
      </c>
      <c r="G24" s="22">
        <f t="shared" si="4"/>
        <v>0.57599999999999996</v>
      </c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</row>
    <row r="25" spans="1:19" s="105" customFormat="1" ht="33" customHeight="1" x14ac:dyDescent="0.25">
      <c r="A25" s="92" t="s">
        <v>213</v>
      </c>
      <c r="B25" s="207">
        <v>99</v>
      </c>
      <c r="C25" s="204"/>
      <c r="D25" s="104"/>
      <c r="E25" s="103" t="s">
        <v>63</v>
      </c>
      <c r="F25" s="103"/>
      <c r="G25" s="104">
        <f>SUM(G26:G33)</f>
        <v>11.641999999999999</v>
      </c>
      <c r="H25" s="103">
        <v>10.039999999999999</v>
      </c>
      <c r="I25" s="103">
        <v>5.96</v>
      </c>
      <c r="J25" s="103">
        <v>23.16</v>
      </c>
      <c r="K25" s="103">
        <v>175</v>
      </c>
      <c r="L25" s="103">
        <v>0.08</v>
      </c>
      <c r="M25" s="103">
        <v>10.63</v>
      </c>
      <c r="N25" s="103"/>
      <c r="O25" s="103">
        <v>2.4300000000000002</v>
      </c>
      <c r="P25" s="103">
        <v>43.25</v>
      </c>
      <c r="Q25" s="103">
        <v>188.25</v>
      </c>
      <c r="R25" s="103">
        <v>27.5</v>
      </c>
      <c r="S25" s="103">
        <v>0.83</v>
      </c>
    </row>
    <row r="26" spans="1:19" ht="15" customHeight="1" x14ac:dyDescent="0.2">
      <c r="A26" s="149" t="s">
        <v>214</v>
      </c>
      <c r="B26" s="207">
        <v>99</v>
      </c>
      <c r="C26" s="202">
        <v>25</v>
      </c>
      <c r="D26" s="22">
        <f t="shared" si="0"/>
        <v>2.4750000000000001</v>
      </c>
      <c r="E26" s="7"/>
      <c r="F26" s="22">
        <v>18.3</v>
      </c>
      <c r="G26" s="22">
        <f>C26*F26/1000</f>
        <v>0.45750000000000002</v>
      </c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</row>
    <row r="27" spans="1:19" ht="15" customHeight="1" x14ac:dyDescent="0.2">
      <c r="A27" s="149" t="s">
        <v>27</v>
      </c>
      <c r="B27" s="207">
        <v>99</v>
      </c>
      <c r="C27" s="202">
        <v>67</v>
      </c>
      <c r="D27" s="22">
        <f t="shared" si="0"/>
        <v>6.633</v>
      </c>
      <c r="E27" s="7"/>
      <c r="F27" s="22">
        <v>16.899999999999999</v>
      </c>
      <c r="G27" s="22">
        <f t="shared" ref="G27:G33" si="5">C27*F27/1000</f>
        <v>1.1322999999999999</v>
      </c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</row>
    <row r="28" spans="1:19" ht="15" customHeight="1" x14ac:dyDescent="0.2">
      <c r="A28" s="149" t="s">
        <v>36</v>
      </c>
      <c r="B28" s="207">
        <v>99</v>
      </c>
      <c r="C28" s="202">
        <v>12</v>
      </c>
      <c r="D28" s="22">
        <f t="shared" si="0"/>
        <v>1.1879999999999999</v>
      </c>
      <c r="E28" s="7"/>
      <c r="F28" s="22">
        <v>24</v>
      </c>
      <c r="G28" s="22">
        <f t="shared" si="5"/>
        <v>0.28799999999999998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</row>
    <row r="29" spans="1:19" s="36" customFormat="1" ht="15" customHeight="1" x14ac:dyDescent="0.2">
      <c r="A29" s="149" t="s">
        <v>137</v>
      </c>
      <c r="B29" s="207">
        <v>99</v>
      </c>
      <c r="C29" s="202">
        <v>46</v>
      </c>
      <c r="D29" s="22">
        <f t="shared" si="0"/>
        <v>4.5540000000000003</v>
      </c>
      <c r="E29" s="7"/>
      <c r="F29" s="22">
        <v>163</v>
      </c>
      <c r="G29" s="22">
        <f t="shared" si="5"/>
        <v>7.4980000000000002</v>
      </c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</row>
    <row r="30" spans="1:19" ht="15" customHeight="1" x14ac:dyDescent="0.2">
      <c r="A30" s="149" t="s">
        <v>28</v>
      </c>
      <c r="B30" s="207">
        <v>99</v>
      </c>
      <c r="C30" s="202">
        <v>13</v>
      </c>
      <c r="D30" s="22">
        <f t="shared" si="0"/>
        <v>1.2869999999999999</v>
      </c>
      <c r="E30" s="7"/>
      <c r="F30" s="22">
        <v>22.4</v>
      </c>
      <c r="G30" s="22">
        <f t="shared" si="5"/>
        <v>0.29120000000000001</v>
      </c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</row>
    <row r="31" spans="1:19" ht="15" customHeight="1" x14ac:dyDescent="0.2">
      <c r="A31" s="149" t="s">
        <v>215</v>
      </c>
      <c r="B31" s="207">
        <v>99</v>
      </c>
      <c r="C31" s="202">
        <v>14</v>
      </c>
      <c r="D31" s="22">
        <f t="shared" si="0"/>
        <v>1.3859999999999999</v>
      </c>
      <c r="E31" s="7"/>
      <c r="F31" s="22">
        <v>113</v>
      </c>
      <c r="G31" s="22">
        <f t="shared" si="5"/>
        <v>1.5820000000000001</v>
      </c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</row>
    <row r="32" spans="1:19" s="36" customFormat="1" ht="15" customHeight="1" x14ac:dyDescent="0.2">
      <c r="A32" s="149" t="s">
        <v>19</v>
      </c>
      <c r="B32" s="207">
        <v>99</v>
      </c>
      <c r="C32" s="202">
        <v>3</v>
      </c>
      <c r="D32" s="22">
        <f t="shared" si="0"/>
        <v>0.29699999999999999</v>
      </c>
      <c r="E32" s="7"/>
      <c r="F32" s="22">
        <v>14</v>
      </c>
      <c r="G32" s="22">
        <f t="shared" si="5"/>
        <v>4.2000000000000003E-2</v>
      </c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</row>
    <row r="33" spans="1:19" ht="15" customHeight="1" x14ac:dyDescent="0.2">
      <c r="A33" s="149" t="s">
        <v>25</v>
      </c>
      <c r="B33" s="207">
        <v>99</v>
      </c>
      <c r="C33" s="202">
        <v>3</v>
      </c>
      <c r="D33" s="22">
        <f t="shared" si="0"/>
        <v>0.29699999999999999</v>
      </c>
      <c r="E33" s="7"/>
      <c r="F33" s="22">
        <v>117</v>
      </c>
      <c r="G33" s="22">
        <f t="shared" si="5"/>
        <v>0.35099999999999998</v>
      </c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</row>
    <row r="34" spans="1:19" s="105" customFormat="1" ht="26.25" customHeight="1" x14ac:dyDescent="0.25">
      <c r="A34" s="92" t="s">
        <v>88</v>
      </c>
      <c r="B34" s="207">
        <v>99</v>
      </c>
      <c r="C34" s="204"/>
      <c r="D34" s="104"/>
      <c r="E34" s="103">
        <v>250</v>
      </c>
      <c r="F34" s="103"/>
      <c r="G34" s="104">
        <f>SUM(G35:G41)</f>
        <v>58.121799999999993</v>
      </c>
      <c r="H34" s="104">
        <v>12.3</v>
      </c>
      <c r="I34" s="104">
        <v>29.5</v>
      </c>
      <c r="J34" s="103">
        <v>2.2599999999999998</v>
      </c>
      <c r="K34" s="104">
        <v>383</v>
      </c>
      <c r="L34" s="104">
        <v>0.62</v>
      </c>
      <c r="M34" s="104">
        <v>42.82</v>
      </c>
      <c r="N34" s="104"/>
      <c r="O34" s="104">
        <v>2.4700000000000002</v>
      </c>
      <c r="P34" s="104">
        <v>55.38</v>
      </c>
      <c r="Q34" s="104">
        <v>433.59</v>
      </c>
      <c r="R34" s="104">
        <v>86.47</v>
      </c>
      <c r="S34" s="104">
        <v>6.79</v>
      </c>
    </row>
    <row r="35" spans="1:19" s="36" customFormat="1" ht="15" customHeight="1" x14ac:dyDescent="0.2">
      <c r="A35" s="149" t="s">
        <v>29</v>
      </c>
      <c r="B35" s="207">
        <v>99</v>
      </c>
      <c r="C35" s="202">
        <v>140</v>
      </c>
      <c r="D35" s="22">
        <f t="shared" si="0"/>
        <v>13.86</v>
      </c>
      <c r="E35" s="7"/>
      <c r="F35" s="22">
        <v>370</v>
      </c>
      <c r="G35" s="22">
        <f>C35*F35/1000</f>
        <v>51.8</v>
      </c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</row>
    <row r="36" spans="1:19" s="105" customFormat="1" ht="15" customHeight="1" x14ac:dyDescent="0.2">
      <c r="A36" s="149" t="s">
        <v>36</v>
      </c>
      <c r="B36" s="207">
        <v>99</v>
      </c>
      <c r="C36" s="202">
        <v>18</v>
      </c>
      <c r="D36" s="22">
        <f t="shared" si="0"/>
        <v>1.782</v>
      </c>
      <c r="E36" s="7"/>
      <c r="F36" s="22">
        <v>24</v>
      </c>
      <c r="G36" s="22">
        <f t="shared" ref="G36:G41" si="6">C36*F36/1000</f>
        <v>0.432</v>
      </c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</row>
    <row r="37" spans="1:19" s="36" customFormat="1" ht="15" customHeight="1" x14ac:dyDescent="0.2">
      <c r="A37" s="149" t="s">
        <v>116</v>
      </c>
      <c r="B37" s="207">
        <v>99</v>
      </c>
      <c r="C37" s="202">
        <v>250</v>
      </c>
      <c r="D37" s="22">
        <f t="shared" si="0"/>
        <v>24.75</v>
      </c>
      <c r="E37" s="7"/>
      <c r="F37" s="22">
        <v>16.899999999999999</v>
      </c>
      <c r="G37" s="22">
        <f t="shared" si="6"/>
        <v>4.2249999999999996</v>
      </c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</row>
    <row r="38" spans="1:19" ht="15" customHeight="1" x14ac:dyDescent="0.2">
      <c r="A38" s="149" t="s">
        <v>28</v>
      </c>
      <c r="B38" s="207">
        <v>99</v>
      </c>
      <c r="C38" s="202">
        <v>27</v>
      </c>
      <c r="D38" s="22">
        <f t="shared" si="0"/>
        <v>2.673</v>
      </c>
      <c r="E38" s="7"/>
      <c r="F38" s="22">
        <v>22.4</v>
      </c>
      <c r="G38" s="22">
        <f t="shared" si="6"/>
        <v>0.6048</v>
      </c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</row>
    <row r="39" spans="1:19" s="36" customFormat="1" ht="15" customHeight="1" x14ac:dyDescent="0.2">
      <c r="A39" s="149" t="s">
        <v>76</v>
      </c>
      <c r="B39" s="207">
        <v>99</v>
      </c>
      <c r="C39" s="202">
        <v>6</v>
      </c>
      <c r="D39" s="22">
        <f t="shared" si="0"/>
        <v>0.59399999999999997</v>
      </c>
      <c r="E39" s="7"/>
      <c r="F39" s="22">
        <v>55</v>
      </c>
      <c r="G39" s="22">
        <f t="shared" si="6"/>
        <v>0.33</v>
      </c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</row>
    <row r="40" spans="1:19" ht="15" customHeight="1" x14ac:dyDescent="0.2">
      <c r="A40" s="149" t="s">
        <v>19</v>
      </c>
      <c r="B40" s="207">
        <v>99</v>
      </c>
      <c r="C40" s="202">
        <v>2</v>
      </c>
      <c r="D40" s="22">
        <f t="shared" si="0"/>
        <v>0.19800000000000001</v>
      </c>
      <c r="E40" s="7"/>
      <c r="F40" s="22">
        <v>14</v>
      </c>
      <c r="G40" s="22">
        <f t="shared" si="6"/>
        <v>2.8000000000000001E-2</v>
      </c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</row>
    <row r="41" spans="1:19" s="36" customFormat="1" ht="15" customHeight="1" x14ac:dyDescent="0.2">
      <c r="A41" s="87" t="s">
        <v>25</v>
      </c>
      <c r="B41" s="207">
        <v>99</v>
      </c>
      <c r="C41" s="200">
        <v>6</v>
      </c>
      <c r="D41" s="8">
        <f t="shared" si="0"/>
        <v>0.59399999999999997</v>
      </c>
      <c r="E41" s="6"/>
      <c r="F41" s="8">
        <v>117</v>
      </c>
      <c r="G41" s="22">
        <f t="shared" si="6"/>
        <v>0.70199999999999996</v>
      </c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</row>
    <row r="42" spans="1:19" s="105" customFormat="1" ht="17.25" customHeight="1" x14ac:dyDescent="0.25">
      <c r="A42" s="99" t="s">
        <v>211</v>
      </c>
      <c r="B42" s="207">
        <v>99</v>
      </c>
      <c r="C42" s="110"/>
      <c r="D42" s="104"/>
      <c r="E42" s="103">
        <v>200</v>
      </c>
      <c r="F42" s="103"/>
      <c r="G42" s="104">
        <f>SUM(G43:G45)</f>
        <v>7.5750000000000002</v>
      </c>
      <c r="H42" s="103">
        <v>1.6</v>
      </c>
      <c r="I42" s="103">
        <v>0</v>
      </c>
      <c r="J42" s="103">
        <v>28.4</v>
      </c>
      <c r="K42" s="103">
        <v>120</v>
      </c>
      <c r="L42" s="103">
        <v>0.04</v>
      </c>
      <c r="M42" s="103">
        <v>4.5</v>
      </c>
      <c r="N42" s="103"/>
      <c r="O42" s="103"/>
      <c r="P42" s="103">
        <v>76.900000000000006</v>
      </c>
      <c r="Q42" s="103">
        <v>32</v>
      </c>
      <c r="R42" s="103">
        <v>31.7</v>
      </c>
      <c r="S42" s="103">
        <v>4.96</v>
      </c>
    </row>
    <row r="43" spans="1:19" ht="15" customHeight="1" x14ac:dyDescent="0.2">
      <c r="A43" s="11" t="s">
        <v>212</v>
      </c>
      <c r="B43" s="207">
        <v>99</v>
      </c>
      <c r="C43" s="12">
        <v>45</v>
      </c>
      <c r="D43" s="22">
        <f t="shared" si="0"/>
        <v>4.4550000000000001</v>
      </c>
      <c r="E43" s="7"/>
      <c r="F43" s="22">
        <v>135</v>
      </c>
      <c r="G43" s="22">
        <f>C43*F43/1000</f>
        <v>6.0750000000000002</v>
      </c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</row>
    <row r="44" spans="1:19" s="105" customFormat="1" ht="15" customHeight="1" x14ac:dyDescent="0.2">
      <c r="A44" s="11" t="s">
        <v>22</v>
      </c>
      <c r="B44" s="207">
        <v>99</v>
      </c>
      <c r="C44" s="12">
        <v>30</v>
      </c>
      <c r="D44" s="22">
        <f t="shared" si="0"/>
        <v>2.97</v>
      </c>
      <c r="E44" s="7"/>
      <c r="F44" s="22">
        <v>50</v>
      </c>
      <c r="G44" s="22">
        <f t="shared" ref="G44:G45" si="7">C44*F44/1000</f>
        <v>1.5</v>
      </c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</row>
    <row r="45" spans="1:19" s="36" customFormat="1" ht="15" customHeight="1" x14ac:dyDescent="0.2">
      <c r="A45" s="10" t="s">
        <v>34</v>
      </c>
      <c r="B45" s="207">
        <v>99</v>
      </c>
      <c r="C45" s="9">
        <v>1</v>
      </c>
      <c r="D45" s="8">
        <f t="shared" si="0"/>
        <v>9.9000000000000005E-2</v>
      </c>
      <c r="E45" s="6"/>
      <c r="F45" s="6"/>
      <c r="G45" s="8">
        <f t="shared" si="7"/>
        <v>0</v>
      </c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</row>
    <row r="46" spans="1:19" s="105" customFormat="1" ht="19.5" customHeight="1" x14ac:dyDescent="0.25">
      <c r="A46" s="92" t="s">
        <v>86</v>
      </c>
      <c r="B46" s="207">
        <v>99</v>
      </c>
      <c r="C46" s="110"/>
      <c r="D46" s="104"/>
      <c r="E46" s="103">
        <v>75</v>
      </c>
      <c r="F46" s="103"/>
      <c r="G46" s="104">
        <f>SUM(G47)</f>
        <v>8.25</v>
      </c>
      <c r="H46" s="104">
        <v>3</v>
      </c>
      <c r="I46" s="104">
        <v>0.4</v>
      </c>
      <c r="J46" s="104">
        <v>43.6</v>
      </c>
      <c r="K46" s="104">
        <v>70.87</v>
      </c>
      <c r="L46" s="104" t="s">
        <v>255</v>
      </c>
      <c r="M46" s="104">
        <v>7.5</v>
      </c>
      <c r="N46" s="104"/>
      <c r="O46" s="104">
        <v>0.3</v>
      </c>
      <c r="P46" s="104">
        <v>6</v>
      </c>
      <c r="Q46" s="104">
        <v>21</v>
      </c>
      <c r="R46" s="104">
        <v>31.5</v>
      </c>
      <c r="S46" s="104">
        <v>0.45</v>
      </c>
    </row>
    <row r="47" spans="1:19" s="105" customFormat="1" ht="15" customHeight="1" x14ac:dyDescent="0.2">
      <c r="A47" s="87" t="s">
        <v>86</v>
      </c>
      <c r="B47" s="207">
        <v>99</v>
      </c>
      <c r="C47" s="9">
        <v>75</v>
      </c>
      <c r="D47" s="8">
        <f t="shared" ref="D47" si="8">B47*C47/1000</f>
        <v>7.4249999999999998</v>
      </c>
      <c r="E47" s="6"/>
      <c r="F47" s="22">
        <v>110</v>
      </c>
      <c r="G47" s="22">
        <f>C47*F47/1000</f>
        <v>8.25</v>
      </c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</row>
    <row r="48" spans="1:19" s="105" customFormat="1" ht="15" customHeight="1" x14ac:dyDescent="0.2">
      <c r="A48" s="99" t="s">
        <v>44</v>
      </c>
      <c r="B48" s="207">
        <v>99</v>
      </c>
      <c r="C48" s="101"/>
      <c r="D48" s="104"/>
      <c r="E48" s="103">
        <v>90</v>
      </c>
      <c r="F48" s="103"/>
      <c r="G48" s="104">
        <f>SUM(G49)</f>
        <v>3.69</v>
      </c>
      <c r="H48" s="35">
        <v>8.4600000000000009</v>
      </c>
      <c r="I48" s="35">
        <v>2.5099999999999998</v>
      </c>
      <c r="J48" s="35">
        <v>44.33</v>
      </c>
      <c r="K48" s="35">
        <v>186</v>
      </c>
      <c r="L48" s="35">
        <v>7.0000000000000007E-2</v>
      </c>
      <c r="M48" s="35"/>
      <c r="N48" s="35"/>
      <c r="O48" s="35">
        <v>0.54</v>
      </c>
      <c r="P48" s="35">
        <v>13.8</v>
      </c>
      <c r="Q48" s="35">
        <v>63.6</v>
      </c>
      <c r="R48" s="35">
        <v>15</v>
      </c>
      <c r="S48" s="35">
        <v>1.86</v>
      </c>
    </row>
    <row r="49" spans="1:19" s="105" customFormat="1" ht="15" customHeight="1" x14ac:dyDescent="0.2">
      <c r="A49" s="10" t="s">
        <v>44</v>
      </c>
      <c r="B49" s="207">
        <v>99</v>
      </c>
      <c r="C49" s="9">
        <v>90</v>
      </c>
      <c r="D49" s="8">
        <f t="shared" si="0"/>
        <v>8.91</v>
      </c>
      <c r="E49" s="6"/>
      <c r="F49" s="22">
        <v>41</v>
      </c>
      <c r="G49" s="22">
        <f>C49*F49/1000</f>
        <v>3.69</v>
      </c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</row>
    <row r="50" spans="1:19" ht="15" customHeight="1" x14ac:dyDescent="0.2">
      <c r="A50" s="28"/>
      <c r="B50" s="42"/>
      <c r="C50" s="68"/>
      <c r="D50" s="69"/>
      <c r="E50" s="31"/>
      <c r="F50" s="31"/>
      <c r="G50" s="31"/>
      <c r="H50" s="15">
        <f>SUM(H25:H49)</f>
        <v>35.400000000000006</v>
      </c>
      <c r="I50" s="15">
        <f>SUM(I25:I49)</f>
        <v>38.369999999999997</v>
      </c>
      <c r="J50" s="15">
        <f>SUM(J25:J49)</f>
        <v>141.75</v>
      </c>
      <c r="K50" s="15">
        <f>SUM(K25:K49)</f>
        <v>934.87</v>
      </c>
      <c r="L50" s="15">
        <f t="shared" ref="L50:S50" si="9">SUM(L25:L49)</f>
        <v>0.81</v>
      </c>
      <c r="M50" s="15">
        <f t="shared" si="9"/>
        <v>65.45</v>
      </c>
      <c r="N50" s="15">
        <f t="shared" si="9"/>
        <v>0</v>
      </c>
      <c r="O50" s="15">
        <f t="shared" si="9"/>
        <v>5.74</v>
      </c>
      <c r="P50" s="15">
        <f t="shared" si="9"/>
        <v>195.33</v>
      </c>
      <c r="Q50" s="15">
        <f t="shared" si="9"/>
        <v>738.43999999999994</v>
      </c>
      <c r="R50" s="15">
        <f t="shared" si="9"/>
        <v>192.17</v>
      </c>
      <c r="S50" s="15">
        <f t="shared" si="9"/>
        <v>14.889999999999999</v>
      </c>
    </row>
    <row r="51" spans="1:19" ht="15" customHeight="1" x14ac:dyDescent="0.2">
      <c r="A51" s="58"/>
      <c r="B51" s="58"/>
      <c r="C51" s="58"/>
      <c r="D51" s="58"/>
      <c r="E51" s="58"/>
      <c r="F51" s="211" t="s">
        <v>47</v>
      </c>
      <c r="G51" s="50">
        <f>E53*E54</f>
        <v>12236.8752</v>
      </c>
      <c r="H51" s="155">
        <f>H19+H50</f>
        <v>57.330000000000005</v>
      </c>
      <c r="I51" s="155">
        <f>I19+I50</f>
        <v>54.79</v>
      </c>
      <c r="J51" s="155">
        <f>J19+J50</f>
        <v>274.57</v>
      </c>
      <c r="K51" s="155">
        <f>K19+K50</f>
        <v>1663.67</v>
      </c>
      <c r="L51" s="155">
        <f t="shared" ref="L51:S51" si="10">L19+L50</f>
        <v>1.02</v>
      </c>
      <c r="M51" s="155">
        <f t="shared" si="10"/>
        <v>145.44999999999999</v>
      </c>
      <c r="N51" s="155">
        <f t="shared" si="10"/>
        <v>0</v>
      </c>
      <c r="O51" s="155">
        <f t="shared" si="10"/>
        <v>8.370000000000001</v>
      </c>
      <c r="P51" s="155">
        <f t="shared" si="10"/>
        <v>239.03000000000003</v>
      </c>
      <c r="Q51" s="155">
        <f t="shared" si="10"/>
        <v>932.3599999999999</v>
      </c>
      <c r="R51" s="155">
        <f t="shared" si="10"/>
        <v>307.63</v>
      </c>
      <c r="S51" s="155">
        <f t="shared" si="10"/>
        <v>18.919999999999998</v>
      </c>
    </row>
    <row r="52" spans="1:19" ht="15" customHeight="1" x14ac:dyDescent="0.2"/>
    <row r="53" spans="1:19" ht="15" customHeight="1" x14ac:dyDescent="0.2">
      <c r="A53" s="2" t="s">
        <v>48</v>
      </c>
      <c r="E53" s="177">
        <v>99</v>
      </c>
      <c r="F53" s="2" t="s">
        <v>49</v>
      </c>
    </row>
    <row r="54" spans="1:19" ht="15" customHeight="1" x14ac:dyDescent="0.2">
      <c r="A54" s="2" t="s">
        <v>50</v>
      </c>
      <c r="E54" s="176">
        <f>SUM(G9+G15+G17+G21+G25+G34+G42+G46+G48)</f>
        <v>123.6048</v>
      </c>
      <c r="F54" s="2" t="s">
        <v>51</v>
      </c>
    </row>
    <row r="55" spans="1:19" ht="15" customHeight="1" x14ac:dyDescent="0.2"/>
    <row r="56" spans="1:19" ht="15" customHeight="1" x14ac:dyDescent="0.2">
      <c r="A56" s="2" t="s">
        <v>271</v>
      </c>
      <c r="B56" s="3" t="s">
        <v>272</v>
      </c>
      <c r="E56" s="2" t="s">
        <v>52</v>
      </c>
      <c r="H56" s="3"/>
      <c r="I56" s="2" t="s">
        <v>53</v>
      </c>
    </row>
    <row r="62" spans="1:19" ht="15" customHeight="1" x14ac:dyDescent="0.2"/>
  </sheetData>
  <mergeCells count="6">
    <mergeCell ref="H5:K5"/>
    <mergeCell ref="A1:B1"/>
    <mergeCell ref="A2:B2"/>
    <mergeCell ref="A3:B3"/>
    <mergeCell ref="A4:B4"/>
    <mergeCell ref="C4:G5"/>
  </mergeCells>
  <pageMargins left="0.59055118110236227" right="0.39370078740157483" top="0.39370078740157483" bottom="0.39370078740157483" header="0.31496062992125984" footer="0.31496062992125984"/>
  <pageSetup paperSize="9" scale="46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1"/>
  <sheetViews>
    <sheetView view="pageBreakPreview" topLeftCell="A35" zoomScale="95" zoomScaleNormal="115" zoomScaleSheetLayoutView="95" workbookViewId="0">
      <selection activeCell="F70" sqref="F70"/>
    </sheetView>
  </sheetViews>
  <sheetFormatPr defaultColWidth="8.85546875" defaultRowHeight="12.75" x14ac:dyDescent="0.2"/>
  <cols>
    <col min="1" max="1" width="19.140625" style="2" bestFit="1" customWidth="1"/>
    <col min="2" max="2" width="15.42578125" style="2" customWidth="1"/>
    <col min="3" max="6" width="9.7109375" style="2" customWidth="1"/>
    <col min="7" max="7" width="12.85546875" style="2" customWidth="1"/>
    <col min="8" max="11" width="9.7109375" style="2" customWidth="1"/>
    <col min="12" max="16384" width="8.85546875" style="2"/>
  </cols>
  <sheetData>
    <row r="1" spans="1:19" ht="27" customHeight="1" x14ac:dyDescent="0.2">
      <c r="A1" s="270" t="s">
        <v>147</v>
      </c>
      <c r="B1" s="270"/>
    </row>
    <row r="2" spans="1:19" x14ac:dyDescent="0.2">
      <c r="A2" s="271" t="s">
        <v>14</v>
      </c>
      <c r="B2" s="271"/>
    </row>
    <row r="3" spans="1:19" ht="19.5" customHeight="1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30" customHeight="1" x14ac:dyDescent="0.25">
      <c r="C5" s="272"/>
      <c r="D5" s="272"/>
      <c r="E5" s="272"/>
      <c r="F5" s="272"/>
      <c r="G5" s="272"/>
      <c r="H5" s="275" t="s">
        <v>84</v>
      </c>
      <c r="I5" s="275"/>
      <c r="J5" s="275"/>
      <c r="K5" s="275"/>
    </row>
    <row r="6" spans="1:19" x14ac:dyDescent="0.2">
      <c r="E6" s="2" t="s">
        <v>181</v>
      </c>
    </row>
    <row r="7" spans="1:19" s="1" customFormat="1" ht="58.5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s="138" customFormat="1" ht="24.75" customHeight="1" x14ac:dyDescent="0.25">
      <c r="A8" s="134" t="s">
        <v>11</v>
      </c>
      <c r="B8" s="135">
        <v>138</v>
      </c>
      <c r="C8" s="136"/>
      <c r="D8" s="136"/>
      <c r="E8" s="136"/>
      <c r="F8" s="136"/>
      <c r="G8" s="136"/>
      <c r="H8" s="136"/>
      <c r="I8" s="136"/>
      <c r="J8" s="136"/>
      <c r="K8" s="137"/>
      <c r="L8" s="137"/>
      <c r="M8" s="137"/>
      <c r="N8" s="137"/>
      <c r="O8" s="137"/>
      <c r="P8" s="137"/>
      <c r="Q8" s="137"/>
      <c r="R8" s="137"/>
      <c r="S8" s="137"/>
    </row>
    <row r="9" spans="1:19" s="105" customFormat="1" ht="39.75" customHeight="1" x14ac:dyDescent="0.25">
      <c r="A9" s="119" t="s">
        <v>185</v>
      </c>
      <c r="B9" s="112">
        <v>138</v>
      </c>
      <c r="C9" s="115"/>
      <c r="D9" s="116"/>
      <c r="E9" s="116" t="s">
        <v>163</v>
      </c>
      <c r="F9" s="116"/>
      <c r="G9" s="114">
        <f>SUM(G10:G14)</f>
        <v>12.925000000000002</v>
      </c>
      <c r="H9" s="114">
        <v>7.32</v>
      </c>
      <c r="I9" s="114">
        <v>5.92</v>
      </c>
      <c r="J9" s="114">
        <v>37.5</v>
      </c>
      <c r="K9" s="114">
        <v>227</v>
      </c>
      <c r="L9" s="114">
        <v>0.19</v>
      </c>
      <c r="M9" s="114"/>
      <c r="N9" s="114">
        <v>5</v>
      </c>
      <c r="O9" s="114">
        <v>2.9</v>
      </c>
      <c r="P9" s="114">
        <v>4.0999999999999996</v>
      </c>
      <c r="Q9" s="114">
        <v>131</v>
      </c>
      <c r="R9" s="114">
        <v>45</v>
      </c>
      <c r="S9" s="114">
        <v>2.58</v>
      </c>
    </row>
    <row r="10" spans="1:19" ht="15" customHeight="1" x14ac:dyDescent="0.2">
      <c r="A10" s="61" t="s">
        <v>164</v>
      </c>
      <c r="B10" s="181">
        <v>138</v>
      </c>
      <c r="C10" s="196">
        <v>50</v>
      </c>
      <c r="D10" s="71">
        <f>B10*C10/1000</f>
        <v>6.9</v>
      </c>
      <c r="E10" s="74"/>
      <c r="F10" s="22">
        <v>40</v>
      </c>
      <c r="G10" s="22">
        <f>C10*F10/1000</f>
        <v>2</v>
      </c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</row>
    <row r="11" spans="1:19" s="36" customFormat="1" ht="15" customHeight="1" x14ac:dyDescent="0.2">
      <c r="A11" s="61" t="s">
        <v>59</v>
      </c>
      <c r="B11" s="181">
        <v>138</v>
      </c>
      <c r="C11" s="196">
        <v>100</v>
      </c>
      <c r="D11" s="71">
        <f t="shared" ref="D11:D14" si="0">B11*C11/1000</f>
        <v>13.8</v>
      </c>
      <c r="E11" s="74"/>
      <c r="F11" s="22">
        <v>60.97</v>
      </c>
      <c r="G11" s="22">
        <f t="shared" ref="G11:G14" si="1">C11*F11/1000</f>
        <v>6.0970000000000004</v>
      </c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</row>
    <row r="12" spans="1:19" ht="15" customHeight="1" x14ac:dyDescent="0.2">
      <c r="A12" s="61" t="s">
        <v>41</v>
      </c>
      <c r="B12" s="181">
        <v>138</v>
      </c>
      <c r="C12" s="196">
        <v>10</v>
      </c>
      <c r="D12" s="71">
        <f t="shared" si="0"/>
        <v>1.38</v>
      </c>
      <c r="E12" s="74"/>
      <c r="F12" s="22">
        <v>450</v>
      </c>
      <c r="G12" s="22">
        <f t="shared" si="1"/>
        <v>4.5</v>
      </c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</row>
    <row r="13" spans="1:19" ht="15" customHeight="1" x14ac:dyDescent="0.2">
      <c r="A13" s="61" t="s">
        <v>22</v>
      </c>
      <c r="B13" s="181">
        <v>138</v>
      </c>
      <c r="C13" s="196">
        <v>6</v>
      </c>
      <c r="D13" s="71">
        <f t="shared" si="0"/>
        <v>0.82799999999999996</v>
      </c>
      <c r="E13" s="74"/>
      <c r="F13" s="22">
        <v>50</v>
      </c>
      <c r="G13" s="22">
        <f t="shared" si="1"/>
        <v>0.3</v>
      </c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</row>
    <row r="14" spans="1:19" ht="15" customHeight="1" x14ac:dyDescent="0.2">
      <c r="A14" s="63" t="s">
        <v>19</v>
      </c>
      <c r="B14" s="181">
        <v>138</v>
      </c>
      <c r="C14" s="197">
        <v>2</v>
      </c>
      <c r="D14" s="72">
        <f t="shared" si="0"/>
        <v>0.27600000000000002</v>
      </c>
      <c r="E14" s="79"/>
      <c r="F14" s="22">
        <v>14</v>
      </c>
      <c r="G14" s="22">
        <f t="shared" si="1"/>
        <v>2.8000000000000001E-2</v>
      </c>
      <c r="H14" s="72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</row>
    <row r="15" spans="1:19" s="105" customFormat="1" ht="45" customHeight="1" x14ac:dyDescent="0.2">
      <c r="A15" s="92" t="s">
        <v>95</v>
      </c>
      <c r="B15" s="100">
        <v>138</v>
      </c>
      <c r="C15" s="204"/>
      <c r="D15" s="5"/>
      <c r="E15" s="103">
        <v>200</v>
      </c>
      <c r="F15" s="103"/>
      <c r="G15" s="104">
        <f>SUM(G16:G18)</f>
        <v>7.6770000000000005</v>
      </c>
      <c r="H15" s="104">
        <v>3.17</v>
      </c>
      <c r="I15" s="104">
        <v>2.68</v>
      </c>
      <c r="J15" s="104">
        <v>28.27</v>
      </c>
      <c r="K15" s="104">
        <v>100.8</v>
      </c>
      <c r="L15" s="104">
        <v>0.03</v>
      </c>
      <c r="M15" s="104">
        <v>1.47</v>
      </c>
      <c r="N15" s="104"/>
      <c r="O15" s="104"/>
      <c r="P15" s="104">
        <v>158.66999999999999</v>
      </c>
      <c r="Q15" s="104">
        <v>132</v>
      </c>
      <c r="R15" s="104">
        <v>29.33</v>
      </c>
      <c r="S15" s="104">
        <v>2.4</v>
      </c>
    </row>
    <row r="16" spans="1:19" s="36" customFormat="1" ht="15" customHeight="1" x14ac:dyDescent="0.2">
      <c r="A16" s="149" t="s">
        <v>100</v>
      </c>
      <c r="B16" s="100">
        <v>138</v>
      </c>
      <c r="C16" s="202">
        <v>5</v>
      </c>
      <c r="D16" s="7">
        <f t="shared" ref="D16:D58" si="2">B16*C16/1000</f>
        <v>0.69</v>
      </c>
      <c r="E16" s="7"/>
      <c r="F16" s="22">
        <v>116</v>
      </c>
      <c r="G16" s="22">
        <f>C16*F16/1000</f>
        <v>0.57999999999999996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</row>
    <row r="17" spans="1:19" ht="15" customHeight="1" x14ac:dyDescent="0.2">
      <c r="A17" s="149" t="s">
        <v>59</v>
      </c>
      <c r="B17" s="100">
        <v>138</v>
      </c>
      <c r="C17" s="202">
        <v>100</v>
      </c>
      <c r="D17" s="7">
        <f t="shared" si="2"/>
        <v>13.8</v>
      </c>
      <c r="E17" s="7"/>
      <c r="F17" s="22">
        <v>60.97</v>
      </c>
      <c r="G17" s="22">
        <f t="shared" ref="G17:G18" si="3">C17*F17/1000</f>
        <v>6.0970000000000004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</row>
    <row r="18" spans="1:19" s="105" customFormat="1" ht="15" customHeight="1" x14ac:dyDescent="0.2">
      <c r="A18" s="87" t="s">
        <v>22</v>
      </c>
      <c r="B18" s="100">
        <v>138</v>
      </c>
      <c r="C18" s="200">
        <v>20</v>
      </c>
      <c r="D18" s="6">
        <f t="shared" si="2"/>
        <v>2.76</v>
      </c>
      <c r="E18" s="6"/>
      <c r="F18" s="8">
        <v>50</v>
      </c>
      <c r="G18" s="22">
        <f t="shared" si="3"/>
        <v>1</v>
      </c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</row>
    <row r="19" spans="1:19" s="105" customFormat="1" ht="15" customHeight="1" x14ac:dyDescent="0.2">
      <c r="A19" s="99" t="s">
        <v>143</v>
      </c>
      <c r="B19" s="100">
        <v>138</v>
      </c>
      <c r="C19" s="110"/>
      <c r="D19" s="5"/>
      <c r="E19" s="103">
        <v>150</v>
      </c>
      <c r="F19" s="103"/>
      <c r="G19" s="104">
        <f>SUM(G20)</f>
        <v>6.15</v>
      </c>
      <c r="H19" s="103">
        <v>12.18</v>
      </c>
      <c r="I19" s="103">
        <v>3.17</v>
      </c>
      <c r="J19" s="103">
        <v>28.5</v>
      </c>
      <c r="K19" s="104">
        <v>363</v>
      </c>
      <c r="L19" s="104">
        <v>0.05</v>
      </c>
      <c r="M19" s="104"/>
      <c r="N19" s="104"/>
      <c r="O19" s="104">
        <v>0.65</v>
      </c>
      <c r="P19" s="104">
        <v>11.5</v>
      </c>
      <c r="Q19" s="104">
        <v>43.5</v>
      </c>
      <c r="R19" s="104">
        <v>16.5</v>
      </c>
      <c r="S19" s="104">
        <v>0.55000000000000004</v>
      </c>
    </row>
    <row r="20" spans="1:19" s="105" customFormat="1" ht="15" customHeight="1" x14ac:dyDescent="0.2">
      <c r="A20" s="10" t="s">
        <v>143</v>
      </c>
      <c r="B20" s="100">
        <v>138</v>
      </c>
      <c r="C20" s="9">
        <v>150</v>
      </c>
      <c r="D20" s="6">
        <f t="shared" si="2"/>
        <v>20.7</v>
      </c>
      <c r="E20" s="6"/>
      <c r="F20" s="8">
        <v>41</v>
      </c>
      <c r="G20" s="8">
        <f>C20*F20/1000</f>
        <v>6.15</v>
      </c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</row>
    <row r="21" spans="1:19" ht="20.25" customHeight="1" x14ac:dyDescent="0.2">
      <c r="A21" s="163"/>
      <c r="B21" s="164"/>
      <c r="C21" s="165"/>
      <c r="D21" s="166"/>
      <c r="E21" s="167"/>
      <c r="F21" s="167"/>
      <c r="G21" s="167"/>
      <c r="H21" s="23">
        <f>SUM(H9:H20)</f>
        <v>22.67</v>
      </c>
      <c r="I21" s="23">
        <f>SUM(I9:I20)</f>
        <v>11.77</v>
      </c>
      <c r="J21" s="23">
        <f>SUM(J9:J20)</f>
        <v>94.27</v>
      </c>
      <c r="K21" s="23">
        <f>SUM(K9:K20)</f>
        <v>690.8</v>
      </c>
      <c r="L21" s="23">
        <f t="shared" ref="L21:S21" si="4">SUM(L9:L20)</f>
        <v>0.27</v>
      </c>
      <c r="M21" s="23">
        <f t="shared" si="4"/>
        <v>1.47</v>
      </c>
      <c r="N21" s="23">
        <f t="shared" si="4"/>
        <v>5</v>
      </c>
      <c r="O21" s="23">
        <f t="shared" si="4"/>
        <v>3.55</v>
      </c>
      <c r="P21" s="23">
        <f t="shared" si="4"/>
        <v>174.26999999999998</v>
      </c>
      <c r="Q21" s="23">
        <f t="shared" si="4"/>
        <v>306.5</v>
      </c>
      <c r="R21" s="23">
        <f t="shared" si="4"/>
        <v>90.83</v>
      </c>
      <c r="S21" s="23">
        <f t="shared" si="4"/>
        <v>5.53</v>
      </c>
    </row>
    <row r="22" spans="1:19" s="126" customFormat="1" ht="21" customHeight="1" x14ac:dyDescent="0.2">
      <c r="A22" s="143" t="s">
        <v>12</v>
      </c>
      <c r="B22" s="139">
        <v>138</v>
      </c>
      <c r="C22" s="151"/>
      <c r="D22" s="152"/>
      <c r="E22" s="144"/>
      <c r="F22" s="144"/>
      <c r="G22" s="144"/>
      <c r="H22" s="153"/>
      <c r="I22" s="153"/>
      <c r="J22" s="153"/>
      <c r="K22" s="154"/>
      <c r="L22" s="154"/>
      <c r="M22" s="154"/>
      <c r="N22" s="154"/>
      <c r="O22" s="154"/>
      <c r="P22" s="154"/>
      <c r="Q22" s="154"/>
      <c r="R22" s="154"/>
      <c r="S22" s="154"/>
    </row>
    <row r="23" spans="1:19" s="126" customFormat="1" ht="30" customHeight="1" x14ac:dyDescent="0.2">
      <c r="A23" s="99" t="s">
        <v>217</v>
      </c>
      <c r="B23" s="207">
        <v>138</v>
      </c>
      <c r="C23" s="103"/>
      <c r="D23" s="8"/>
      <c r="E23" s="103">
        <v>75</v>
      </c>
      <c r="F23" s="103"/>
      <c r="G23" s="114">
        <f>SUM(G24:G26)</f>
        <v>3.4737</v>
      </c>
      <c r="H23" s="103">
        <v>1.48</v>
      </c>
      <c r="I23" s="103">
        <v>3.93</v>
      </c>
      <c r="J23" s="103">
        <v>7.33</v>
      </c>
      <c r="K23" s="103">
        <v>70.650000000000006</v>
      </c>
      <c r="L23" s="103">
        <v>0.05</v>
      </c>
      <c r="M23" s="103">
        <v>6.95</v>
      </c>
      <c r="N23" s="103"/>
      <c r="O23" s="103">
        <v>2.4900000000000002</v>
      </c>
      <c r="P23" s="103">
        <v>21.19</v>
      </c>
      <c r="Q23" s="103">
        <v>33.979999999999997</v>
      </c>
      <c r="R23" s="103">
        <v>24</v>
      </c>
      <c r="S23" s="103">
        <v>1.32</v>
      </c>
    </row>
    <row r="24" spans="1:19" s="126" customFormat="1" ht="15" customHeight="1" x14ac:dyDescent="0.2">
      <c r="A24" s="11" t="s">
        <v>99</v>
      </c>
      <c r="B24" s="207">
        <v>138</v>
      </c>
      <c r="C24" s="12">
        <v>27</v>
      </c>
      <c r="D24" s="8">
        <f t="shared" ref="D24:D26" si="5">B24*C24/1000</f>
        <v>3.726</v>
      </c>
      <c r="E24" s="7"/>
      <c r="F24" s="22">
        <v>67.900000000000006</v>
      </c>
      <c r="G24" s="22">
        <f t="shared" ref="G24:G25" si="6">C24*F24/1000</f>
        <v>1.8333000000000002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</row>
    <row r="25" spans="1:19" s="126" customFormat="1" ht="15" customHeight="1" x14ac:dyDescent="0.2">
      <c r="A25" s="11" t="s">
        <v>28</v>
      </c>
      <c r="B25" s="207">
        <v>138</v>
      </c>
      <c r="C25" s="12">
        <v>71</v>
      </c>
      <c r="D25" s="8">
        <f t="shared" si="5"/>
        <v>9.798</v>
      </c>
      <c r="E25" s="7"/>
      <c r="F25" s="22">
        <v>22.4</v>
      </c>
      <c r="G25" s="22">
        <f t="shared" si="6"/>
        <v>1.5903999999999998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</row>
    <row r="26" spans="1:19" s="126" customFormat="1" ht="15" customHeight="1" x14ac:dyDescent="0.2">
      <c r="A26" s="10" t="s">
        <v>22</v>
      </c>
      <c r="B26" s="207">
        <v>138</v>
      </c>
      <c r="C26" s="9">
        <v>1</v>
      </c>
      <c r="D26" s="8">
        <f t="shared" si="5"/>
        <v>0.13800000000000001</v>
      </c>
      <c r="E26" s="6"/>
      <c r="F26" s="22">
        <v>50</v>
      </c>
      <c r="G26" s="22">
        <f t="shared" ref="G26" si="7">C26*F26/1000</f>
        <v>0.05</v>
      </c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</row>
    <row r="27" spans="1:19" s="105" customFormat="1" ht="48.75" customHeight="1" x14ac:dyDescent="0.2">
      <c r="A27" s="92" t="s">
        <v>140</v>
      </c>
      <c r="B27" s="207">
        <v>138</v>
      </c>
      <c r="C27" s="201"/>
      <c r="D27" s="5"/>
      <c r="E27" s="103" t="s">
        <v>63</v>
      </c>
      <c r="F27" s="103"/>
      <c r="G27" s="104">
        <f>SUM(G28:G37)</f>
        <v>12.121700000000001</v>
      </c>
      <c r="H27" s="104">
        <v>2.02</v>
      </c>
      <c r="I27" s="104">
        <v>5.09</v>
      </c>
      <c r="J27" s="104">
        <v>2.4900000000000002</v>
      </c>
      <c r="K27" s="104">
        <v>159.69999999999999</v>
      </c>
      <c r="L27" s="104">
        <v>0.1</v>
      </c>
      <c r="M27" s="104">
        <v>7.5</v>
      </c>
      <c r="N27" s="104"/>
      <c r="O27" s="104">
        <v>2.4</v>
      </c>
      <c r="P27" s="104">
        <v>38.5</v>
      </c>
      <c r="Q27" s="104">
        <v>208.75</v>
      </c>
      <c r="R27" s="104">
        <v>31.75</v>
      </c>
      <c r="S27" s="104">
        <v>1</v>
      </c>
    </row>
    <row r="28" spans="1:19" s="105" customFormat="1" ht="15" customHeight="1" x14ac:dyDescent="0.2">
      <c r="A28" s="149" t="s">
        <v>96</v>
      </c>
      <c r="B28" s="207">
        <v>138</v>
      </c>
      <c r="C28" s="202">
        <v>5</v>
      </c>
      <c r="D28" s="22">
        <f t="shared" si="2"/>
        <v>0.69</v>
      </c>
      <c r="E28" s="7"/>
      <c r="F28" s="22">
        <v>32</v>
      </c>
      <c r="G28" s="22">
        <f>C28*F28/1000</f>
        <v>0.16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</row>
    <row r="29" spans="1:19" ht="15" customHeight="1" x14ac:dyDescent="0.2">
      <c r="A29" s="149" t="s">
        <v>27</v>
      </c>
      <c r="B29" s="207">
        <v>138</v>
      </c>
      <c r="C29" s="202">
        <v>100</v>
      </c>
      <c r="D29" s="22">
        <f t="shared" si="2"/>
        <v>13.8</v>
      </c>
      <c r="E29" s="7"/>
      <c r="F29" s="22">
        <v>16.899999999999999</v>
      </c>
      <c r="G29" s="22">
        <f t="shared" ref="G29:G37" si="8">C29*F29/1000</f>
        <v>1.6899999999999997</v>
      </c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</row>
    <row r="30" spans="1:19" ht="15" customHeight="1" x14ac:dyDescent="0.2">
      <c r="A30" s="149" t="s">
        <v>36</v>
      </c>
      <c r="B30" s="207">
        <v>138</v>
      </c>
      <c r="C30" s="202">
        <v>6</v>
      </c>
      <c r="D30" s="22">
        <f t="shared" si="2"/>
        <v>0.82799999999999996</v>
      </c>
      <c r="E30" s="7"/>
      <c r="F30" s="22">
        <v>24</v>
      </c>
      <c r="G30" s="22">
        <f t="shared" si="8"/>
        <v>0.14399999999999999</v>
      </c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</row>
    <row r="31" spans="1:19" s="126" customFormat="1" ht="15" customHeight="1" x14ac:dyDescent="0.2">
      <c r="A31" s="149" t="s">
        <v>137</v>
      </c>
      <c r="B31" s="207">
        <v>138</v>
      </c>
      <c r="C31" s="202">
        <v>46</v>
      </c>
      <c r="D31" s="22">
        <f t="shared" si="2"/>
        <v>6.3479999999999999</v>
      </c>
      <c r="E31" s="7"/>
      <c r="F31" s="22">
        <v>163</v>
      </c>
      <c r="G31" s="22">
        <f t="shared" si="8"/>
        <v>7.4980000000000002</v>
      </c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</row>
    <row r="32" spans="1:19" s="105" customFormat="1" ht="15" customHeight="1" x14ac:dyDescent="0.2">
      <c r="A32" s="149" t="s">
        <v>24</v>
      </c>
      <c r="B32" s="207">
        <v>138</v>
      </c>
      <c r="C32" s="202">
        <v>2</v>
      </c>
      <c r="D32" s="22">
        <f t="shared" si="2"/>
        <v>0.27600000000000002</v>
      </c>
      <c r="E32" s="7"/>
      <c r="F32" s="22"/>
      <c r="G32" s="22">
        <f t="shared" si="8"/>
        <v>0</v>
      </c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</row>
    <row r="33" spans="1:19" ht="15" customHeight="1" x14ac:dyDescent="0.2">
      <c r="A33" s="149" t="s">
        <v>28</v>
      </c>
      <c r="B33" s="207">
        <v>138</v>
      </c>
      <c r="C33" s="202">
        <v>13</v>
      </c>
      <c r="D33" s="22">
        <f t="shared" si="2"/>
        <v>1.794</v>
      </c>
      <c r="E33" s="7"/>
      <c r="F33" s="22">
        <v>22.4</v>
      </c>
      <c r="G33" s="22">
        <f t="shared" si="8"/>
        <v>0.29120000000000001</v>
      </c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</row>
    <row r="34" spans="1:19" ht="15" customHeight="1" x14ac:dyDescent="0.2">
      <c r="A34" s="149" t="s">
        <v>31</v>
      </c>
      <c r="B34" s="207">
        <v>138</v>
      </c>
      <c r="C34" s="202">
        <v>5</v>
      </c>
      <c r="D34" s="22">
        <f t="shared" si="2"/>
        <v>0.69</v>
      </c>
      <c r="E34" s="7"/>
      <c r="F34" s="22">
        <v>190.09</v>
      </c>
      <c r="G34" s="22">
        <f t="shared" si="8"/>
        <v>0.95045000000000002</v>
      </c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</row>
    <row r="35" spans="1:19" s="36" customFormat="1" ht="15" customHeight="1" x14ac:dyDescent="0.2">
      <c r="A35" s="149" t="s">
        <v>109</v>
      </c>
      <c r="B35" s="207">
        <v>138</v>
      </c>
      <c r="C35" s="202">
        <v>15</v>
      </c>
      <c r="D35" s="22">
        <f t="shared" si="2"/>
        <v>2.0699999999999998</v>
      </c>
      <c r="E35" s="7"/>
      <c r="F35" s="22">
        <v>51.67</v>
      </c>
      <c r="G35" s="22">
        <f t="shared" si="8"/>
        <v>0.77505000000000002</v>
      </c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</row>
    <row r="36" spans="1:19" ht="15" customHeight="1" x14ac:dyDescent="0.2">
      <c r="A36" s="149" t="s">
        <v>19</v>
      </c>
      <c r="B36" s="207">
        <v>138</v>
      </c>
      <c r="C36" s="202">
        <v>2</v>
      </c>
      <c r="D36" s="22">
        <f t="shared" si="2"/>
        <v>0.27600000000000002</v>
      </c>
      <c r="E36" s="7"/>
      <c r="F36" s="22">
        <v>14</v>
      </c>
      <c r="G36" s="22">
        <f t="shared" si="8"/>
        <v>2.8000000000000001E-2</v>
      </c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</row>
    <row r="37" spans="1:19" ht="15" customHeight="1" x14ac:dyDescent="0.2">
      <c r="A37" s="87" t="s">
        <v>25</v>
      </c>
      <c r="B37" s="207">
        <v>138</v>
      </c>
      <c r="C37" s="200">
        <v>5</v>
      </c>
      <c r="D37" s="8">
        <f t="shared" si="2"/>
        <v>0.69</v>
      </c>
      <c r="E37" s="6"/>
      <c r="F37" s="22">
        <v>117</v>
      </c>
      <c r="G37" s="22">
        <f t="shared" si="8"/>
        <v>0.58499999999999996</v>
      </c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</row>
    <row r="38" spans="1:19" s="105" customFormat="1" ht="42" customHeight="1" x14ac:dyDescent="0.2">
      <c r="A38" s="92" t="s">
        <v>126</v>
      </c>
      <c r="B38" s="207">
        <v>138</v>
      </c>
      <c r="C38" s="201"/>
      <c r="D38" s="5"/>
      <c r="E38" s="103" t="s">
        <v>108</v>
      </c>
      <c r="F38" s="103"/>
      <c r="G38" s="104">
        <f>SUM(G39:G47)</f>
        <v>31.855800000000002</v>
      </c>
      <c r="H38" s="104">
        <v>6.84</v>
      </c>
      <c r="I38" s="104">
        <v>6.72</v>
      </c>
      <c r="J38" s="104">
        <v>2.2000000000000002</v>
      </c>
      <c r="K38" s="104">
        <v>127</v>
      </c>
      <c r="L38" s="104">
        <v>0.12</v>
      </c>
      <c r="M38" s="104">
        <v>1.8</v>
      </c>
      <c r="N38" s="104">
        <v>22.2</v>
      </c>
      <c r="O38" s="104">
        <v>2.2200000000000002</v>
      </c>
      <c r="P38" s="104">
        <v>43.2</v>
      </c>
      <c r="Q38" s="104">
        <v>265.39999999999998</v>
      </c>
      <c r="R38" s="104">
        <v>42.8</v>
      </c>
      <c r="S38" s="104">
        <v>0.82</v>
      </c>
    </row>
    <row r="39" spans="1:19" s="36" customFormat="1" ht="15" customHeight="1" x14ac:dyDescent="0.2">
      <c r="A39" s="149" t="s">
        <v>239</v>
      </c>
      <c r="B39" s="207">
        <v>138</v>
      </c>
      <c r="C39" s="202">
        <v>90</v>
      </c>
      <c r="D39" s="22">
        <f t="shared" si="2"/>
        <v>12.42</v>
      </c>
      <c r="E39" s="7"/>
      <c r="F39" s="22">
        <v>330</v>
      </c>
      <c r="G39" s="22">
        <f>C39*F39/1000</f>
        <v>29.7</v>
      </c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</row>
    <row r="40" spans="1:19" ht="15" customHeight="1" x14ac:dyDescent="0.2">
      <c r="A40" s="149" t="s">
        <v>36</v>
      </c>
      <c r="B40" s="207">
        <v>138</v>
      </c>
      <c r="C40" s="202">
        <v>12</v>
      </c>
      <c r="D40" s="22">
        <f t="shared" si="2"/>
        <v>1.6559999999999999</v>
      </c>
      <c r="E40" s="7"/>
      <c r="F40" s="22">
        <v>24</v>
      </c>
      <c r="G40" s="22">
        <f t="shared" ref="G40:G47" si="9">C40*F40/1000</f>
        <v>0.28799999999999998</v>
      </c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</row>
    <row r="41" spans="1:19" ht="15" customHeight="1" x14ac:dyDescent="0.2">
      <c r="A41" s="149" t="s">
        <v>28</v>
      </c>
      <c r="B41" s="207">
        <v>138</v>
      </c>
      <c r="C41" s="202">
        <v>27</v>
      </c>
      <c r="D41" s="22">
        <f t="shared" si="2"/>
        <v>3.726</v>
      </c>
      <c r="E41" s="7"/>
      <c r="F41" s="22">
        <v>22.4</v>
      </c>
      <c r="G41" s="22">
        <f t="shared" si="9"/>
        <v>0.6048</v>
      </c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</row>
    <row r="42" spans="1:19" s="36" customFormat="1" ht="15" customHeight="1" x14ac:dyDescent="0.2">
      <c r="A42" s="149" t="s">
        <v>127</v>
      </c>
      <c r="B42" s="207">
        <v>138</v>
      </c>
      <c r="C42" s="202">
        <v>10</v>
      </c>
      <c r="D42" s="22">
        <f t="shared" si="2"/>
        <v>1.38</v>
      </c>
      <c r="E42" s="7"/>
      <c r="F42" s="22">
        <v>55</v>
      </c>
      <c r="G42" s="22">
        <f t="shared" si="9"/>
        <v>0.55000000000000004</v>
      </c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</row>
    <row r="43" spans="1:19" s="105" customFormat="1" ht="15" customHeight="1" x14ac:dyDescent="0.2">
      <c r="A43" s="149" t="s">
        <v>34</v>
      </c>
      <c r="B43" s="207">
        <v>138</v>
      </c>
      <c r="C43" s="202">
        <v>1</v>
      </c>
      <c r="D43" s="22">
        <f t="shared" si="2"/>
        <v>0.13800000000000001</v>
      </c>
      <c r="E43" s="7"/>
      <c r="F43" s="22"/>
      <c r="G43" s="22">
        <f t="shared" si="9"/>
        <v>0</v>
      </c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</row>
    <row r="44" spans="1:19" s="36" customFormat="1" ht="15" customHeight="1" x14ac:dyDescent="0.2">
      <c r="A44" s="149" t="s">
        <v>74</v>
      </c>
      <c r="B44" s="207">
        <v>138</v>
      </c>
      <c r="C44" s="202">
        <v>2</v>
      </c>
      <c r="D44" s="22">
        <f t="shared" si="2"/>
        <v>0.27600000000000002</v>
      </c>
      <c r="E44" s="7"/>
      <c r="F44" s="22">
        <v>50</v>
      </c>
      <c r="G44" s="22">
        <f t="shared" si="9"/>
        <v>0.1</v>
      </c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</row>
    <row r="45" spans="1:19" ht="15" customHeight="1" x14ac:dyDescent="0.2">
      <c r="A45" s="149" t="s">
        <v>128</v>
      </c>
      <c r="B45" s="207">
        <v>138</v>
      </c>
      <c r="C45" s="202">
        <v>0.01</v>
      </c>
      <c r="D45" s="22">
        <f t="shared" si="2"/>
        <v>1.3800000000000002E-3</v>
      </c>
      <c r="E45" s="7"/>
      <c r="F45" s="22"/>
      <c r="G45" s="22">
        <f t="shared" si="9"/>
        <v>0</v>
      </c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</row>
    <row r="46" spans="1:19" ht="15" customHeight="1" x14ac:dyDescent="0.2">
      <c r="A46" s="149" t="s">
        <v>19</v>
      </c>
      <c r="B46" s="207">
        <v>138</v>
      </c>
      <c r="C46" s="202">
        <v>2</v>
      </c>
      <c r="D46" s="22">
        <f t="shared" si="2"/>
        <v>0.27600000000000002</v>
      </c>
      <c r="E46" s="7"/>
      <c r="F46" s="22">
        <v>14</v>
      </c>
      <c r="G46" s="22">
        <f t="shared" si="9"/>
        <v>2.8000000000000001E-2</v>
      </c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</row>
    <row r="47" spans="1:19" s="36" customFormat="1" ht="15" customHeight="1" x14ac:dyDescent="0.2">
      <c r="A47" s="149" t="s">
        <v>25</v>
      </c>
      <c r="B47" s="207">
        <v>138</v>
      </c>
      <c r="C47" s="202">
        <v>5</v>
      </c>
      <c r="D47" s="22">
        <f t="shared" si="2"/>
        <v>0.69</v>
      </c>
      <c r="E47" s="7"/>
      <c r="F47" s="22">
        <v>117</v>
      </c>
      <c r="G47" s="22">
        <f t="shared" si="9"/>
        <v>0.58499999999999996</v>
      </c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</row>
    <row r="48" spans="1:19" s="36" customFormat="1" ht="28.5" customHeight="1" x14ac:dyDescent="0.2">
      <c r="A48" s="92" t="s">
        <v>98</v>
      </c>
      <c r="B48" s="207">
        <v>138</v>
      </c>
      <c r="C48" s="201"/>
      <c r="D48" s="5"/>
      <c r="E48" s="103">
        <v>150</v>
      </c>
      <c r="F48" s="103"/>
      <c r="G48" s="104">
        <f>SUM(G49:G52)</f>
        <v>6.6311799999999987</v>
      </c>
      <c r="H48" s="114">
        <v>3.3</v>
      </c>
      <c r="I48" s="114">
        <v>1.2</v>
      </c>
      <c r="J48" s="114">
        <v>21.4</v>
      </c>
      <c r="K48" s="114">
        <v>111</v>
      </c>
      <c r="L48" s="114">
        <v>1.54</v>
      </c>
      <c r="M48" s="114">
        <v>5</v>
      </c>
      <c r="N48" s="114">
        <v>44.2</v>
      </c>
      <c r="O48" s="114">
        <v>0.2</v>
      </c>
      <c r="P48" s="114">
        <v>51</v>
      </c>
      <c r="Q48" s="114">
        <v>102.6</v>
      </c>
      <c r="R48" s="114">
        <v>35.6</v>
      </c>
      <c r="S48" s="114">
        <v>1.1399999999999999</v>
      </c>
    </row>
    <row r="49" spans="1:19" s="36" customFormat="1" ht="15" customHeight="1" x14ac:dyDescent="0.2">
      <c r="A49" s="149" t="s">
        <v>27</v>
      </c>
      <c r="B49" s="207">
        <v>138</v>
      </c>
      <c r="C49" s="202">
        <v>171</v>
      </c>
      <c r="D49" s="22">
        <f t="shared" ref="D49:D50" si="10">B49*C49/1000</f>
        <v>23.597999999999999</v>
      </c>
      <c r="E49" s="7"/>
      <c r="F49" s="22">
        <v>16.899999999999999</v>
      </c>
      <c r="G49" s="22">
        <f>C49*F49/1000</f>
        <v>2.8898999999999995</v>
      </c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</row>
    <row r="50" spans="1:19" s="36" customFormat="1" ht="15" customHeight="1" x14ac:dyDescent="0.2">
      <c r="A50" s="149" t="s">
        <v>59</v>
      </c>
      <c r="B50" s="207">
        <v>138</v>
      </c>
      <c r="C50" s="202">
        <v>24</v>
      </c>
      <c r="D50" s="22">
        <f t="shared" si="10"/>
        <v>3.3119999999999998</v>
      </c>
      <c r="E50" s="7"/>
      <c r="F50" s="22">
        <v>60.97</v>
      </c>
      <c r="G50" s="22">
        <f t="shared" ref="G50:G52" si="11">C50*F50/1000</f>
        <v>1.4632799999999999</v>
      </c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</row>
    <row r="51" spans="1:19" s="36" customFormat="1" ht="15" customHeight="1" x14ac:dyDescent="0.2">
      <c r="A51" s="149" t="s">
        <v>94</v>
      </c>
      <c r="B51" s="207">
        <v>138</v>
      </c>
      <c r="C51" s="202">
        <v>2</v>
      </c>
      <c r="D51" s="22"/>
      <c r="E51" s="7"/>
      <c r="F51" s="22">
        <v>14</v>
      </c>
      <c r="G51" s="22">
        <f t="shared" si="11"/>
        <v>2.8000000000000001E-2</v>
      </c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</row>
    <row r="52" spans="1:19" s="36" customFormat="1" ht="15" customHeight="1" x14ac:dyDescent="0.2">
      <c r="A52" s="87" t="s">
        <v>41</v>
      </c>
      <c r="B52" s="207">
        <v>138</v>
      </c>
      <c r="C52" s="200">
        <v>5</v>
      </c>
      <c r="D52" s="8">
        <f t="shared" ref="D52" si="12">B52*C52/1000</f>
        <v>0.69</v>
      </c>
      <c r="E52" s="6"/>
      <c r="F52" s="22">
        <v>450</v>
      </c>
      <c r="G52" s="22">
        <f t="shared" si="11"/>
        <v>2.25</v>
      </c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</row>
    <row r="53" spans="1:19" s="36" customFormat="1" ht="15" customHeight="1" x14ac:dyDescent="0.2">
      <c r="A53" s="99" t="s">
        <v>158</v>
      </c>
      <c r="B53" s="207">
        <v>138</v>
      </c>
      <c r="C53" s="103"/>
      <c r="D53" s="5"/>
      <c r="E53" s="103">
        <v>25</v>
      </c>
      <c r="F53" s="103"/>
      <c r="G53" s="104">
        <f>SUM(G54)</f>
        <v>2.48475</v>
      </c>
      <c r="H53" s="104">
        <v>0.77</v>
      </c>
      <c r="I53" s="104">
        <v>6.07</v>
      </c>
      <c r="J53" s="104">
        <v>1.18</v>
      </c>
      <c r="K53" s="104">
        <v>148</v>
      </c>
      <c r="L53" s="104">
        <v>0.08</v>
      </c>
      <c r="M53" s="104"/>
      <c r="N53" s="104"/>
      <c r="O53" s="104">
        <v>1.5</v>
      </c>
      <c r="P53" s="104">
        <v>12</v>
      </c>
      <c r="Q53" s="104">
        <v>1.6</v>
      </c>
      <c r="R53" s="104">
        <v>10</v>
      </c>
      <c r="S53" s="7"/>
    </row>
    <row r="54" spans="1:19" s="36" customFormat="1" ht="15" customHeight="1" x14ac:dyDescent="0.2">
      <c r="A54" s="10" t="s">
        <v>158</v>
      </c>
      <c r="B54" s="207">
        <v>138</v>
      </c>
      <c r="C54" s="9">
        <v>25</v>
      </c>
      <c r="D54" s="6">
        <f t="shared" ref="D54" si="13">B54*C54/1000</f>
        <v>3.45</v>
      </c>
      <c r="E54" s="6"/>
      <c r="F54" s="22">
        <v>99.39</v>
      </c>
      <c r="G54" s="22">
        <f>C54*F54/1000</f>
        <v>2.48475</v>
      </c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7"/>
    </row>
    <row r="55" spans="1:19" s="105" customFormat="1" ht="15" customHeight="1" x14ac:dyDescent="0.2">
      <c r="A55" s="169" t="s">
        <v>204</v>
      </c>
      <c r="B55" s="207">
        <v>138</v>
      </c>
      <c r="C55" s="104"/>
      <c r="D55" s="56"/>
      <c r="E55" s="171">
        <v>200</v>
      </c>
      <c r="F55" s="103"/>
      <c r="G55" s="104">
        <f>SUM(G56)</f>
        <v>10.4</v>
      </c>
      <c r="H55" s="104">
        <v>1</v>
      </c>
      <c r="I55" s="104"/>
      <c r="J55" s="104">
        <v>19.8</v>
      </c>
      <c r="K55" s="104">
        <v>85</v>
      </c>
      <c r="L55" s="114">
        <v>20</v>
      </c>
      <c r="M55" s="114"/>
      <c r="N55" s="114">
        <v>0.67</v>
      </c>
      <c r="O55" s="114">
        <v>52</v>
      </c>
      <c r="P55" s="114">
        <v>82.67</v>
      </c>
      <c r="Q55" s="114">
        <v>30</v>
      </c>
      <c r="R55" s="114">
        <v>3.2</v>
      </c>
      <c r="S55" s="104"/>
    </row>
    <row r="56" spans="1:19" s="105" customFormat="1" ht="15" customHeight="1" x14ac:dyDescent="0.2">
      <c r="A56" s="170" t="s">
        <v>204</v>
      </c>
      <c r="B56" s="207">
        <v>138</v>
      </c>
      <c r="C56" s="9">
        <v>200</v>
      </c>
      <c r="D56" s="8">
        <f t="shared" si="2"/>
        <v>27.6</v>
      </c>
      <c r="E56" s="8"/>
      <c r="F56" s="8">
        <v>52</v>
      </c>
      <c r="G56" s="8">
        <f>C56*F56/1000</f>
        <v>10.4</v>
      </c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</row>
    <row r="57" spans="1:19" s="105" customFormat="1" ht="15" customHeight="1" x14ac:dyDescent="0.2">
      <c r="A57" s="99" t="s">
        <v>44</v>
      </c>
      <c r="B57" s="207">
        <v>138</v>
      </c>
      <c r="C57" s="101"/>
      <c r="D57" s="56"/>
      <c r="E57" s="103">
        <v>90</v>
      </c>
      <c r="F57" s="103"/>
      <c r="G57" s="104">
        <f>SUM(G58)</f>
        <v>3.69</v>
      </c>
      <c r="H57" s="35">
        <v>8.4600000000000009</v>
      </c>
      <c r="I57" s="35">
        <v>2.5099999999999998</v>
      </c>
      <c r="J57" s="35">
        <v>44.33</v>
      </c>
      <c r="K57" s="35">
        <v>186</v>
      </c>
      <c r="L57" s="114">
        <v>0.04</v>
      </c>
      <c r="M57" s="114"/>
      <c r="N57" s="114"/>
      <c r="O57" s="114">
        <v>0.36</v>
      </c>
      <c r="P57" s="114">
        <v>9.1999999999999993</v>
      </c>
      <c r="Q57" s="114">
        <v>42.4</v>
      </c>
      <c r="R57" s="114">
        <v>10</v>
      </c>
      <c r="S57" s="114">
        <v>1.24</v>
      </c>
    </row>
    <row r="58" spans="1:19" s="36" customFormat="1" ht="15" customHeight="1" x14ac:dyDescent="0.2">
      <c r="A58" s="10" t="s">
        <v>43</v>
      </c>
      <c r="B58" s="207">
        <v>138</v>
      </c>
      <c r="C58" s="9">
        <v>90</v>
      </c>
      <c r="D58" s="8">
        <f t="shared" si="2"/>
        <v>12.42</v>
      </c>
      <c r="E58" s="6"/>
      <c r="F58" s="8">
        <v>41</v>
      </c>
      <c r="G58" s="8">
        <f>C58*F58/1000</f>
        <v>3.69</v>
      </c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</row>
    <row r="59" spans="1:19" s="98" customFormat="1" ht="15" customHeight="1" x14ac:dyDescent="0.2">
      <c r="A59" s="28"/>
      <c r="B59" s="42"/>
      <c r="C59" s="68"/>
      <c r="D59" s="69"/>
      <c r="E59" s="31"/>
      <c r="F59" s="31"/>
      <c r="G59" s="31"/>
      <c r="H59" s="15">
        <f>SUM(H27:H58)</f>
        <v>22.39</v>
      </c>
      <c r="I59" s="15">
        <f>SUM(I27:I58)</f>
        <v>21.589999999999996</v>
      </c>
      <c r="J59" s="15">
        <f>SUM(J27:J58)</f>
        <v>91.4</v>
      </c>
      <c r="K59" s="15">
        <f>SUM(K27:K58)</f>
        <v>816.7</v>
      </c>
      <c r="L59" s="15">
        <f t="shared" ref="L59:R59" si="14">SUM(L27:L58)</f>
        <v>21.88</v>
      </c>
      <c r="M59" s="15">
        <f t="shared" si="14"/>
        <v>14.3</v>
      </c>
      <c r="N59" s="15">
        <f t="shared" si="14"/>
        <v>67.070000000000007</v>
      </c>
      <c r="O59" s="15">
        <f t="shared" si="14"/>
        <v>58.68</v>
      </c>
      <c r="P59" s="15">
        <f t="shared" si="14"/>
        <v>236.57</v>
      </c>
      <c r="Q59" s="15">
        <f t="shared" si="14"/>
        <v>650.75</v>
      </c>
      <c r="R59" s="15">
        <f t="shared" si="14"/>
        <v>133.35000000000002</v>
      </c>
      <c r="S59" s="15">
        <f>SUM(S27:S58)</f>
        <v>4.2</v>
      </c>
    </row>
    <row r="60" spans="1:19" ht="15" customHeight="1" x14ac:dyDescent="0.2">
      <c r="A60" s="145" t="s">
        <v>13</v>
      </c>
      <c r="B60" s="140">
        <v>138</v>
      </c>
      <c r="C60" s="174"/>
      <c r="D60" s="175"/>
      <c r="E60" s="141"/>
      <c r="F60" s="141"/>
      <c r="G60" s="141"/>
      <c r="H60" s="160"/>
      <c r="I60" s="160"/>
      <c r="J60" s="160"/>
      <c r="K60" s="161"/>
      <c r="L60" s="161"/>
      <c r="M60" s="161"/>
      <c r="N60" s="161"/>
      <c r="O60" s="161"/>
      <c r="P60" s="161"/>
      <c r="Q60" s="161"/>
      <c r="R60" s="161"/>
      <c r="S60" s="161"/>
    </row>
    <row r="61" spans="1:19" ht="15" customHeight="1" x14ac:dyDescent="0.2">
      <c r="A61" s="92" t="s">
        <v>101</v>
      </c>
      <c r="B61" s="100">
        <v>138</v>
      </c>
      <c r="C61" s="201"/>
      <c r="D61" s="5"/>
      <c r="E61" s="103">
        <v>250</v>
      </c>
      <c r="F61" s="103"/>
      <c r="G61" s="104">
        <f>SUM(G62)</f>
        <v>16.975000000000001</v>
      </c>
      <c r="H61" s="104">
        <v>0.72</v>
      </c>
      <c r="I61" s="104">
        <v>0.54</v>
      </c>
      <c r="J61" s="104">
        <v>14.7</v>
      </c>
      <c r="K61" s="104">
        <v>111</v>
      </c>
      <c r="L61" s="40" t="s">
        <v>252</v>
      </c>
      <c r="M61" s="40">
        <v>7.5</v>
      </c>
      <c r="N61" s="40"/>
      <c r="O61" s="40">
        <v>0.15</v>
      </c>
      <c r="P61" s="40">
        <v>12</v>
      </c>
      <c r="Q61" s="40">
        <v>8.25</v>
      </c>
      <c r="R61" s="40">
        <v>6.75</v>
      </c>
      <c r="S61" s="40">
        <v>1.65</v>
      </c>
    </row>
    <row r="62" spans="1:19" ht="15" customHeight="1" x14ac:dyDescent="0.2">
      <c r="A62" s="87" t="s">
        <v>99</v>
      </c>
      <c r="B62" s="208">
        <v>138</v>
      </c>
      <c r="C62" s="200">
        <v>250</v>
      </c>
      <c r="D62" s="8">
        <f t="shared" ref="D62" si="15">B62*C62/1000</f>
        <v>34.5</v>
      </c>
      <c r="E62" s="6"/>
      <c r="F62" s="8">
        <v>67.900000000000006</v>
      </c>
      <c r="G62" s="8">
        <f>C62*F62/1000</f>
        <v>16.975000000000001</v>
      </c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</row>
    <row r="63" spans="1:19" ht="28.5" customHeight="1" x14ac:dyDescent="0.2">
      <c r="A63" s="99" t="s">
        <v>89</v>
      </c>
      <c r="B63" s="100">
        <v>138</v>
      </c>
      <c r="C63" s="110"/>
      <c r="D63" s="104"/>
      <c r="E63" s="103">
        <v>200</v>
      </c>
      <c r="F63" s="103"/>
      <c r="G63" s="104">
        <f>SUM(G64)</f>
        <v>12.86467</v>
      </c>
      <c r="H63" s="104">
        <v>1.53</v>
      </c>
      <c r="I63" s="104">
        <v>0.34</v>
      </c>
      <c r="J63" s="104">
        <v>13.77</v>
      </c>
      <c r="K63" s="104">
        <v>61.2</v>
      </c>
      <c r="L63" s="97">
        <v>0.08</v>
      </c>
      <c r="M63" s="97">
        <v>2.6</v>
      </c>
      <c r="N63" s="97">
        <v>40</v>
      </c>
      <c r="O63" s="97"/>
      <c r="P63" s="97">
        <v>240</v>
      </c>
      <c r="Q63" s="97">
        <v>180</v>
      </c>
      <c r="R63" s="97">
        <v>28</v>
      </c>
      <c r="S63" s="97">
        <v>0.2</v>
      </c>
    </row>
    <row r="64" spans="1:19" ht="15" customHeight="1" x14ac:dyDescent="0.2">
      <c r="A64" s="10" t="s">
        <v>90</v>
      </c>
      <c r="B64" s="17">
        <v>138</v>
      </c>
      <c r="C64" s="9">
        <v>211</v>
      </c>
      <c r="D64" s="8">
        <f t="shared" ref="D64" si="16">B64*C64/1000</f>
        <v>29.117999999999999</v>
      </c>
      <c r="E64" s="6"/>
      <c r="F64" s="22">
        <v>60.97</v>
      </c>
      <c r="G64" s="22">
        <f>C64*F64/1000</f>
        <v>12.86467</v>
      </c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</row>
    <row r="65" spans="1:19" ht="24.75" customHeight="1" x14ac:dyDescent="0.2">
      <c r="A65" s="28"/>
      <c r="B65" s="164"/>
      <c r="C65" s="68"/>
      <c r="D65" s="69"/>
      <c r="E65" s="31"/>
      <c r="F65" s="31"/>
      <c r="G65" s="31"/>
      <c r="H65" s="15">
        <f t="shared" ref="H65:S65" si="17">SUM(H61:H63)</f>
        <v>2.25</v>
      </c>
      <c r="I65" s="15">
        <f t="shared" si="17"/>
        <v>0.88000000000000012</v>
      </c>
      <c r="J65" s="15">
        <f t="shared" si="17"/>
        <v>28.47</v>
      </c>
      <c r="K65" s="15">
        <f t="shared" si="17"/>
        <v>172.2</v>
      </c>
      <c r="L65" s="15">
        <f t="shared" si="17"/>
        <v>0.08</v>
      </c>
      <c r="M65" s="15">
        <f t="shared" si="17"/>
        <v>10.1</v>
      </c>
      <c r="N65" s="15">
        <f t="shared" si="17"/>
        <v>40</v>
      </c>
      <c r="O65" s="15">
        <f t="shared" si="17"/>
        <v>0.15</v>
      </c>
      <c r="P65" s="15">
        <f t="shared" si="17"/>
        <v>252</v>
      </c>
      <c r="Q65" s="15">
        <f t="shared" si="17"/>
        <v>188.25</v>
      </c>
      <c r="R65" s="15">
        <f t="shared" si="17"/>
        <v>34.75</v>
      </c>
      <c r="S65" s="15">
        <f t="shared" si="17"/>
        <v>1.8499999999999999</v>
      </c>
    </row>
    <row r="66" spans="1:19" x14ac:dyDescent="0.2">
      <c r="A66" s="58"/>
      <c r="B66" s="58"/>
      <c r="C66" s="58"/>
      <c r="D66" s="58"/>
      <c r="E66" s="58"/>
      <c r="F66" s="211" t="s">
        <v>47</v>
      </c>
      <c r="G66" s="50">
        <f>E68*E69</f>
        <v>17217.438900000001</v>
      </c>
      <c r="H66" s="155">
        <f t="shared" ref="H66:S66" si="18">H21+H59+H65</f>
        <v>47.31</v>
      </c>
      <c r="I66" s="155">
        <f t="shared" si="18"/>
        <v>34.24</v>
      </c>
      <c r="J66" s="155">
        <f t="shared" si="18"/>
        <v>214.14000000000001</v>
      </c>
      <c r="K66" s="155">
        <f t="shared" si="18"/>
        <v>1679.7</v>
      </c>
      <c r="L66" s="155">
        <f t="shared" si="18"/>
        <v>22.229999999999997</v>
      </c>
      <c r="M66" s="155">
        <f t="shared" si="18"/>
        <v>25.87</v>
      </c>
      <c r="N66" s="155">
        <f t="shared" si="18"/>
        <v>112.07000000000001</v>
      </c>
      <c r="O66" s="155">
        <f t="shared" si="18"/>
        <v>62.379999999999995</v>
      </c>
      <c r="P66" s="155">
        <f t="shared" si="18"/>
        <v>662.83999999999992</v>
      </c>
      <c r="Q66" s="155">
        <f t="shared" si="18"/>
        <v>1145.5</v>
      </c>
      <c r="R66" s="155">
        <f t="shared" si="18"/>
        <v>258.93</v>
      </c>
      <c r="S66" s="155">
        <f t="shared" si="18"/>
        <v>11.58</v>
      </c>
    </row>
    <row r="67" spans="1:19" ht="18" customHeight="1" x14ac:dyDescent="0.2"/>
    <row r="68" spans="1:19" ht="21.75" customHeight="1" x14ac:dyDescent="0.2">
      <c r="A68" s="2" t="s">
        <v>48</v>
      </c>
      <c r="E68" s="177">
        <v>138</v>
      </c>
      <c r="F68" s="2" t="s">
        <v>49</v>
      </c>
    </row>
    <row r="69" spans="1:19" ht="15" customHeight="1" x14ac:dyDescent="0.2">
      <c r="A69" s="2" t="s">
        <v>50</v>
      </c>
      <c r="E69" s="176">
        <f>SUM(G9+G15+G19+G23+G27+G38+G48+G55+G57+G61+G63)</f>
        <v>124.76405000000001</v>
      </c>
      <c r="F69" s="2" t="s">
        <v>51</v>
      </c>
    </row>
    <row r="71" spans="1:19" ht="36.75" customHeight="1" x14ac:dyDescent="0.2">
      <c r="A71" s="2" t="s">
        <v>271</v>
      </c>
      <c r="B71" s="3" t="s">
        <v>272</v>
      </c>
      <c r="E71" s="2" t="s">
        <v>52</v>
      </c>
      <c r="H71" s="3"/>
      <c r="I71" s="2" t="s">
        <v>53</v>
      </c>
    </row>
  </sheetData>
  <mergeCells count="6">
    <mergeCell ref="H5:K5"/>
    <mergeCell ref="A1:B1"/>
    <mergeCell ref="A2:B2"/>
    <mergeCell ref="A3:B3"/>
    <mergeCell ref="A4:B4"/>
    <mergeCell ref="C4:G5"/>
  </mergeCells>
  <pageMargins left="0.78740157480314965" right="0.39370078740157483" top="0.39370078740157483" bottom="0.39370078740157483" header="0.31496062992125984" footer="0.31496062992125984"/>
  <pageSetup paperSize="9" scale="46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7"/>
  <sheetViews>
    <sheetView view="pageBreakPreview" topLeftCell="A28" zoomScale="87" zoomScaleNormal="115" zoomScaleSheetLayoutView="87" workbookViewId="0">
      <selection activeCell="F66" sqref="F66"/>
    </sheetView>
  </sheetViews>
  <sheetFormatPr defaultColWidth="8.85546875" defaultRowHeight="12.75" x14ac:dyDescent="0.2"/>
  <cols>
    <col min="1" max="1" width="19.140625" style="2" bestFit="1" customWidth="1"/>
    <col min="2" max="2" width="17.28515625" style="2" customWidth="1"/>
    <col min="3" max="6" width="9.7109375" style="2" customWidth="1"/>
    <col min="7" max="7" width="12.85546875" style="2" customWidth="1"/>
    <col min="8" max="11" width="9.7109375" style="2" customWidth="1"/>
    <col min="12" max="16384" width="8.85546875" style="2"/>
  </cols>
  <sheetData>
    <row r="1" spans="1:19" x14ac:dyDescent="0.2">
      <c r="A1" s="270" t="s">
        <v>147</v>
      </c>
      <c r="B1" s="270"/>
    </row>
    <row r="2" spans="1:19" x14ac:dyDescent="0.2">
      <c r="A2" s="271" t="s">
        <v>14</v>
      </c>
      <c r="B2" s="271"/>
    </row>
    <row r="3" spans="1:19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19.5" x14ac:dyDescent="0.25">
      <c r="C5" s="272"/>
      <c r="D5" s="272"/>
      <c r="E5" s="272"/>
      <c r="F5" s="272"/>
      <c r="G5" s="272"/>
      <c r="H5" s="269" t="s">
        <v>84</v>
      </c>
      <c r="I5" s="269"/>
      <c r="J5" s="269"/>
      <c r="K5" s="269"/>
    </row>
    <row r="6" spans="1:19" x14ac:dyDescent="0.2">
      <c r="E6" s="214" t="s">
        <v>216</v>
      </c>
    </row>
    <row r="7" spans="1:19" s="1" customFormat="1" ht="59.25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s="138" customFormat="1" ht="32.25" customHeight="1" x14ac:dyDescent="0.25">
      <c r="A8" s="134" t="s">
        <v>11</v>
      </c>
      <c r="B8" s="135">
        <v>99</v>
      </c>
      <c r="C8" s="136"/>
      <c r="D8" s="136"/>
      <c r="E8" s="136"/>
      <c r="F8" s="136"/>
      <c r="G8" s="136"/>
      <c r="H8" s="136"/>
      <c r="I8" s="136"/>
      <c r="J8" s="136"/>
      <c r="K8" s="137"/>
      <c r="L8" s="137"/>
      <c r="M8" s="137"/>
      <c r="N8" s="137"/>
      <c r="O8" s="137"/>
      <c r="P8" s="137"/>
      <c r="Q8" s="137"/>
      <c r="R8" s="137"/>
      <c r="S8" s="137"/>
    </row>
    <row r="9" spans="1:19" s="105" customFormat="1" ht="45.75" customHeight="1" x14ac:dyDescent="0.25">
      <c r="A9" s="119" t="s">
        <v>185</v>
      </c>
      <c r="B9" s="112">
        <v>99</v>
      </c>
      <c r="C9" s="115"/>
      <c r="D9" s="116"/>
      <c r="E9" s="116" t="s">
        <v>163</v>
      </c>
      <c r="F9" s="116"/>
      <c r="G9" s="114">
        <f>SUM(G10:G14)</f>
        <v>12.925000000000002</v>
      </c>
      <c r="H9" s="114">
        <v>7.32</v>
      </c>
      <c r="I9" s="114">
        <v>5.92</v>
      </c>
      <c r="J9" s="114">
        <v>37.5</v>
      </c>
      <c r="K9" s="114">
        <v>227</v>
      </c>
      <c r="L9" s="114">
        <v>0.19</v>
      </c>
      <c r="M9" s="114"/>
      <c r="N9" s="114">
        <v>5</v>
      </c>
      <c r="O9" s="114">
        <v>2.9</v>
      </c>
      <c r="P9" s="114">
        <v>4.0999999999999996</v>
      </c>
      <c r="Q9" s="114">
        <v>131</v>
      </c>
      <c r="R9" s="114">
        <v>45</v>
      </c>
      <c r="S9" s="114">
        <v>2.58</v>
      </c>
    </row>
    <row r="10" spans="1:19" ht="15" customHeight="1" x14ac:dyDescent="0.2">
      <c r="A10" s="61" t="s">
        <v>164</v>
      </c>
      <c r="B10" s="112">
        <v>99</v>
      </c>
      <c r="C10" s="196">
        <v>50</v>
      </c>
      <c r="D10" s="71">
        <f>B10*C10/1000</f>
        <v>4.95</v>
      </c>
      <c r="E10" s="74"/>
      <c r="F10" s="22">
        <v>40</v>
      </c>
      <c r="G10" s="22">
        <f>C10*F10/1000</f>
        <v>2</v>
      </c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</row>
    <row r="11" spans="1:19" s="36" customFormat="1" ht="15" customHeight="1" x14ac:dyDescent="0.2">
      <c r="A11" s="61" t="s">
        <v>59</v>
      </c>
      <c r="B11" s="112">
        <v>99</v>
      </c>
      <c r="C11" s="196">
        <v>100</v>
      </c>
      <c r="D11" s="71">
        <f t="shared" ref="D11:D14" si="0">B11*C11/1000</f>
        <v>9.9</v>
      </c>
      <c r="E11" s="74"/>
      <c r="F11" s="22">
        <v>60.97</v>
      </c>
      <c r="G11" s="22">
        <f t="shared" ref="G11:G14" si="1">C11*F11/1000</f>
        <v>6.0970000000000004</v>
      </c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</row>
    <row r="12" spans="1:19" ht="15" customHeight="1" x14ac:dyDescent="0.2">
      <c r="A12" s="61" t="s">
        <v>41</v>
      </c>
      <c r="B12" s="112">
        <v>99</v>
      </c>
      <c r="C12" s="196">
        <v>10</v>
      </c>
      <c r="D12" s="71">
        <f t="shared" si="0"/>
        <v>0.99</v>
      </c>
      <c r="E12" s="74"/>
      <c r="F12" s="22">
        <v>450</v>
      </c>
      <c r="G12" s="22">
        <f t="shared" si="1"/>
        <v>4.5</v>
      </c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</row>
    <row r="13" spans="1:19" ht="15" customHeight="1" x14ac:dyDescent="0.2">
      <c r="A13" s="61" t="s">
        <v>22</v>
      </c>
      <c r="B13" s="112">
        <v>99</v>
      </c>
      <c r="C13" s="196">
        <v>6</v>
      </c>
      <c r="D13" s="71">
        <f t="shared" si="0"/>
        <v>0.59399999999999997</v>
      </c>
      <c r="E13" s="74"/>
      <c r="F13" s="22">
        <v>50</v>
      </c>
      <c r="G13" s="22">
        <f t="shared" si="1"/>
        <v>0.3</v>
      </c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</row>
    <row r="14" spans="1:19" ht="15" customHeight="1" x14ac:dyDescent="0.2">
      <c r="A14" s="63" t="s">
        <v>19</v>
      </c>
      <c r="B14" s="112">
        <v>99</v>
      </c>
      <c r="C14" s="197">
        <v>2</v>
      </c>
      <c r="D14" s="72">
        <f t="shared" si="0"/>
        <v>0.19800000000000001</v>
      </c>
      <c r="E14" s="79"/>
      <c r="F14" s="22">
        <v>14</v>
      </c>
      <c r="G14" s="22">
        <f t="shared" si="1"/>
        <v>2.8000000000000001E-2</v>
      </c>
      <c r="H14" s="72"/>
      <c r="I14" s="72"/>
      <c r="J14" s="72"/>
      <c r="K14" s="72"/>
      <c r="L14" s="72"/>
      <c r="M14" s="72"/>
      <c r="N14" s="72"/>
      <c r="O14" s="72"/>
      <c r="P14" s="72"/>
      <c r="Q14" s="72"/>
      <c r="R14" s="72"/>
      <c r="S14" s="72"/>
    </row>
    <row r="15" spans="1:19" s="105" customFormat="1" ht="47.25" customHeight="1" x14ac:dyDescent="0.2">
      <c r="A15" s="92" t="s">
        <v>95</v>
      </c>
      <c r="B15" s="112">
        <v>99</v>
      </c>
      <c r="C15" s="204"/>
      <c r="D15" s="5"/>
      <c r="E15" s="103">
        <v>200</v>
      </c>
      <c r="F15" s="103"/>
      <c r="G15" s="104">
        <f>SUM(G16:G18)</f>
        <v>7.8370000000000006</v>
      </c>
      <c r="H15" s="104">
        <v>3.17</v>
      </c>
      <c r="I15" s="104">
        <v>2.68</v>
      </c>
      <c r="J15" s="104">
        <v>28.27</v>
      </c>
      <c r="K15" s="104">
        <v>100.8</v>
      </c>
      <c r="L15" s="104">
        <v>0.03</v>
      </c>
      <c r="M15" s="104">
        <v>1.47</v>
      </c>
      <c r="N15" s="104"/>
      <c r="O15" s="104"/>
      <c r="P15" s="104">
        <v>158.66999999999999</v>
      </c>
      <c r="Q15" s="104">
        <v>132</v>
      </c>
      <c r="R15" s="104">
        <v>29.33</v>
      </c>
      <c r="S15" s="104">
        <v>2.4</v>
      </c>
    </row>
    <row r="16" spans="1:19" s="36" customFormat="1" ht="15" customHeight="1" x14ac:dyDescent="0.2">
      <c r="A16" s="149" t="s">
        <v>100</v>
      </c>
      <c r="B16" s="112">
        <v>99</v>
      </c>
      <c r="C16" s="202">
        <v>5</v>
      </c>
      <c r="D16" s="7">
        <f t="shared" ref="D16:D56" si="2">B16*C16/1000</f>
        <v>0.495</v>
      </c>
      <c r="E16" s="7"/>
      <c r="F16" s="22">
        <v>148</v>
      </c>
      <c r="G16" s="22">
        <f>C16*F16/1000</f>
        <v>0.74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</row>
    <row r="17" spans="1:19" ht="15" customHeight="1" x14ac:dyDescent="0.2">
      <c r="A17" s="149" t="s">
        <v>59</v>
      </c>
      <c r="B17" s="112">
        <v>99</v>
      </c>
      <c r="C17" s="202">
        <v>100</v>
      </c>
      <c r="D17" s="7">
        <f t="shared" si="2"/>
        <v>9.9</v>
      </c>
      <c r="E17" s="7"/>
      <c r="F17" s="22">
        <v>60.97</v>
      </c>
      <c r="G17" s="22">
        <f t="shared" ref="G17:G18" si="3">C17*F17/1000</f>
        <v>6.0970000000000004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</row>
    <row r="18" spans="1:19" s="105" customFormat="1" ht="15" customHeight="1" x14ac:dyDescent="0.2">
      <c r="A18" s="87" t="s">
        <v>22</v>
      </c>
      <c r="B18" s="112">
        <v>99</v>
      </c>
      <c r="C18" s="200">
        <v>20</v>
      </c>
      <c r="D18" s="6">
        <f t="shared" si="2"/>
        <v>1.98</v>
      </c>
      <c r="E18" s="6"/>
      <c r="F18" s="8">
        <v>50</v>
      </c>
      <c r="G18" s="22">
        <f t="shared" si="3"/>
        <v>1</v>
      </c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</row>
    <row r="19" spans="1:19" s="105" customFormat="1" ht="15" customHeight="1" x14ac:dyDescent="0.2">
      <c r="A19" s="99" t="s">
        <v>143</v>
      </c>
      <c r="B19" s="112">
        <v>99</v>
      </c>
      <c r="C19" s="110"/>
      <c r="D19" s="5"/>
      <c r="E19" s="103">
        <v>150</v>
      </c>
      <c r="F19" s="103"/>
      <c r="G19" s="104">
        <f>SUM(G20)</f>
        <v>6.15</v>
      </c>
      <c r="H19" s="103">
        <v>12.18</v>
      </c>
      <c r="I19" s="103">
        <v>3.17</v>
      </c>
      <c r="J19" s="103">
        <v>28.5</v>
      </c>
      <c r="K19" s="104">
        <v>363</v>
      </c>
      <c r="L19" s="104">
        <v>0.05</v>
      </c>
      <c r="M19" s="104"/>
      <c r="N19" s="104"/>
      <c r="O19" s="104">
        <v>0.65</v>
      </c>
      <c r="P19" s="104">
        <v>11.5</v>
      </c>
      <c r="Q19" s="104">
        <v>43.5</v>
      </c>
      <c r="R19" s="104">
        <v>16.5</v>
      </c>
      <c r="S19" s="104">
        <v>0.55000000000000004</v>
      </c>
    </row>
    <row r="20" spans="1:19" s="105" customFormat="1" ht="15" customHeight="1" x14ac:dyDescent="0.2">
      <c r="A20" s="10" t="s">
        <v>143</v>
      </c>
      <c r="B20" s="112">
        <v>99</v>
      </c>
      <c r="C20" s="9">
        <v>150</v>
      </c>
      <c r="D20" s="6">
        <f t="shared" si="2"/>
        <v>14.85</v>
      </c>
      <c r="E20" s="6"/>
      <c r="F20" s="8">
        <v>41</v>
      </c>
      <c r="G20" s="8">
        <f>C20*F20/1000</f>
        <v>6.15</v>
      </c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</row>
    <row r="21" spans="1:19" ht="15" customHeight="1" x14ac:dyDescent="0.2">
      <c r="A21" s="163"/>
      <c r="B21" s="112">
        <v>99</v>
      </c>
      <c r="C21" s="165"/>
      <c r="D21" s="166"/>
      <c r="E21" s="167"/>
      <c r="F21" s="167"/>
      <c r="G21" s="167"/>
      <c r="H21" s="23">
        <f>SUM(H9:H20)</f>
        <v>22.67</v>
      </c>
      <c r="I21" s="23">
        <f>SUM(I9:I20)</f>
        <v>11.77</v>
      </c>
      <c r="J21" s="23">
        <f>SUM(J9:J20)</f>
        <v>94.27</v>
      </c>
      <c r="K21" s="23">
        <f>SUM(K9:K20)</f>
        <v>690.8</v>
      </c>
      <c r="L21" s="23">
        <f t="shared" ref="L21:S21" si="4">SUM(L9:L20)</f>
        <v>0.27</v>
      </c>
      <c r="M21" s="23">
        <f t="shared" si="4"/>
        <v>1.47</v>
      </c>
      <c r="N21" s="23">
        <f t="shared" si="4"/>
        <v>5</v>
      </c>
      <c r="O21" s="23">
        <f t="shared" si="4"/>
        <v>3.55</v>
      </c>
      <c r="P21" s="23">
        <f t="shared" si="4"/>
        <v>174.26999999999998</v>
      </c>
      <c r="Q21" s="23">
        <f t="shared" si="4"/>
        <v>306.5</v>
      </c>
      <c r="R21" s="23">
        <f t="shared" si="4"/>
        <v>90.83</v>
      </c>
      <c r="S21" s="23">
        <f t="shared" si="4"/>
        <v>5.53</v>
      </c>
    </row>
    <row r="22" spans="1:19" s="126" customFormat="1" ht="15" customHeight="1" x14ac:dyDescent="0.2">
      <c r="A22" s="143" t="s">
        <v>12</v>
      </c>
      <c r="B22" s="139">
        <v>99</v>
      </c>
      <c r="C22" s="151"/>
      <c r="D22" s="152"/>
      <c r="E22" s="144"/>
      <c r="F22" s="144"/>
      <c r="G22" s="144"/>
      <c r="H22" s="153"/>
      <c r="I22" s="153"/>
      <c r="J22" s="153"/>
      <c r="K22" s="154"/>
      <c r="L22" s="154"/>
      <c r="M22" s="154"/>
      <c r="N22" s="154"/>
      <c r="O22" s="154"/>
      <c r="P22" s="154"/>
      <c r="Q22" s="154"/>
      <c r="R22" s="154"/>
      <c r="S22" s="154"/>
    </row>
    <row r="23" spans="1:19" s="126" customFormat="1" ht="42" customHeight="1" x14ac:dyDescent="0.2">
      <c r="A23" s="99" t="s">
        <v>217</v>
      </c>
      <c r="B23" s="100">
        <v>99</v>
      </c>
      <c r="C23" s="103"/>
      <c r="D23" s="8"/>
      <c r="E23" s="103">
        <v>100</v>
      </c>
      <c r="F23" s="103"/>
      <c r="G23" s="114">
        <f>SUM(G24:G26)</f>
        <v>4.5999999999999996</v>
      </c>
      <c r="H23" s="103">
        <v>1.48</v>
      </c>
      <c r="I23" s="103">
        <v>3.93</v>
      </c>
      <c r="J23" s="103">
        <v>7.33</v>
      </c>
      <c r="K23" s="103">
        <v>94.2</v>
      </c>
      <c r="L23" s="103">
        <v>0.05</v>
      </c>
      <c r="M23" s="103">
        <v>6.95</v>
      </c>
      <c r="N23" s="103"/>
      <c r="O23" s="103">
        <v>2.4900000000000002</v>
      </c>
      <c r="P23" s="103">
        <v>21.19</v>
      </c>
      <c r="Q23" s="103">
        <v>33.979999999999997</v>
      </c>
      <c r="R23" s="103">
        <v>24</v>
      </c>
      <c r="S23" s="103">
        <v>1.32</v>
      </c>
    </row>
    <row r="24" spans="1:19" s="126" customFormat="1" ht="15" customHeight="1" x14ac:dyDescent="0.2">
      <c r="A24" s="11" t="s">
        <v>99</v>
      </c>
      <c r="B24" s="100">
        <v>99</v>
      </c>
      <c r="C24" s="12">
        <v>36</v>
      </c>
      <c r="D24" s="8">
        <f t="shared" ref="D24:D26" si="5">B24*C24/1000</f>
        <v>3.5640000000000001</v>
      </c>
      <c r="E24" s="7"/>
      <c r="F24" s="22">
        <v>67.900000000000006</v>
      </c>
      <c r="G24" s="22">
        <f t="shared" ref="G24:G26" si="6">C24*F24/1000</f>
        <v>2.4443999999999999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</row>
    <row r="25" spans="1:19" s="126" customFormat="1" ht="15" customHeight="1" x14ac:dyDescent="0.2">
      <c r="A25" s="11" t="s">
        <v>28</v>
      </c>
      <c r="B25" s="100">
        <v>99</v>
      </c>
      <c r="C25" s="12">
        <v>94</v>
      </c>
      <c r="D25" s="8">
        <f t="shared" si="5"/>
        <v>9.3059999999999992</v>
      </c>
      <c r="E25" s="7"/>
      <c r="F25" s="22">
        <v>22.4</v>
      </c>
      <c r="G25" s="22">
        <f t="shared" si="6"/>
        <v>2.1055999999999999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</row>
    <row r="26" spans="1:19" s="126" customFormat="1" ht="15" customHeight="1" x14ac:dyDescent="0.2">
      <c r="A26" s="10" t="s">
        <v>22</v>
      </c>
      <c r="B26" s="100">
        <v>99</v>
      </c>
      <c r="C26" s="9">
        <v>1</v>
      </c>
      <c r="D26" s="8">
        <f t="shared" si="5"/>
        <v>9.9000000000000005E-2</v>
      </c>
      <c r="E26" s="6"/>
      <c r="F26" s="22">
        <v>50</v>
      </c>
      <c r="G26" s="22">
        <f t="shared" si="6"/>
        <v>0.05</v>
      </c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</row>
    <row r="27" spans="1:19" s="105" customFormat="1" ht="38.25" x14ac:dyDescent="0.2">
      <c r="A27" s="92" t="s">
        <v>140</v>
      </c>
      <c r="B27" s="100">
        <v>99</v>
      </c>
      <c r="C27" s="201"/>
      <c r="D27" s="5"/>
      <c r="E27" s="103" t="s">
        <v>63</v>
      </c>
      <c r="F27" s="103"/>
      <c r="G27" s="104">
        <f>SUM(G28:G37)</f>
        <v>12.121700000000001</v>
      </c>
      <c r="H27" s="104">
        <v>2.02</v>
      </c>
      <c r="I27" s="104">
        <v>5.09</v>
      </c>
      <c r="J27" s="104">
        <v>2.4900000000000002</v>
      </c>
      <c r="K27" s="104">
        <v>159.69999999999999</v>
      </c>
      <c r="L27" s="104">
        <v>0.1</v>
      </c>
      <c r="M27" s="104">
        <v>7.5</v>
      </c>
      <c r="N27" s="104"/>
      <c r="O27" s="104">
        <v>2.4</v>
      </c>
      <c r="P27" s="104">
        <v>38.5</v>
      </c>
      <c r="Q27" s="104">
        <v>208.75</v>
      </c>
      <c r="R27" s="104">
        <v>31.75</v>
      </c>
      <c r="S27" s="104">
        <v>1</v>
      </c>
    </row>
    <row r="28" spans="1:19" s="105" customFormat="1" ht="15" customHeight="1" x14ac:dyDescent="0.2">
      <c r="A28" s="149" t="s">
        <v>96</v>
      </c>
      <c r="B28" s="100">
        <v>99</v>
      </c>
      <c r="C28" s="202">
        <v>5</v>
      </c>
      <c r="D28" s="22">
        <f t="shared" si="2"/>
        <v>0.495</v>
      </c>
      <c r="E28" s="7"/>
      <c r="F28" s="22">
        <v>32</v>
      </c>
      <c r="G28" s="22">
        <f>C28*F28/1000</f>
        <v>0.16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</row>
    <row r="29" spans="1:19" ht="15" customHeight="1" x14ac:dyDescent="0.2">
      <c r="A29" s="149" t="s">
        <v>27</v>
      </c>
      <c r="B29" s="100">
        <v>99</v>
      </c>
      <c r="C29" s="202">
        <v>100</v>
      </c>
      <c r="D29" s="22">
        <f t="shared" si="2"/>
        <v>9.9</v>
      </c>
      <c r="E29" s="7"/>
      <c r="F29" s="22">
        <v>16.899999999999999</v>
      </c>
      <c r="G29" s="22">
        <f t="shared" ref="G29:G37" si="7">C29*F29/1000</f>
        <v>1.6899999999999997</v>
      </c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</row>
    <row r="30" spans="1:19" ht="15" customHeight="1" x14ac:dyDescent="0.2">
      <c r="A30" s="149" t="s">
        <v>36</v>
      </c>
      <c r="B30" s="100">
        <v>99</v>
      </c>
      <c r="C30" s="202">
        <v>6</v>
      </c>
      <c r="D30" s="22">
        <f t="shared" si="2"/>
        <v>0.59399999999999997</v>
      </c>
      <c r="E30" s="7"/>
      <c r="F30" s="22">
        <v>24</v>
      </c>
      <c r="G30" s="22">
        <f t="shared" si="7"/>
        <v>0.14399999999999999</v>
      </c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</row>
    <row r="31" spans="1:19" s="126" customFormat="1" ht="15" customHeight="1" x14ac:dyDescent="0.2">
      <c r="A31" s="149" t="s">
        <v>137</v>
      </c>
      <c r="B31" s="100">
        <v>99</v>
      </c>
      <c r="C31" s="202">
        <v>46</v>
      </c>
      <c r="D31" s="22">
        <f t="shared" si="2"/>
        <v>4.5540000000000003</v>
      </c>
      <c r="E31" s="7"/>
      <c r="F31" s="22">
        <v>163</v>
      </c>
      <c r="G31" s="22">
        <f t="shared" si="7"/>
        <v>7.4980000000000002</v>
      </c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</row>
    <row r="32" spans="1:19" s="105" customFormat="1" ht="15" customHeight="1" x14ac:dyDescent="0.2">
      <c r="A32" s="149" t="s">
        <v>24</v>
      </c>
      <c r="B32" s="100">
        <v>99</v>
      </c>
      <c r="C32" s="202">
        <v>2</v>
      </c>
      <c r="D32" s="22">
        <f t="shared" si="2"/>
        <v>0.19800000000000001</v>
      </c>
      <c r="E32" s="7"/>
      <c r="F32" s="22"/>
      <c r="G32" s="22">
        <f t="shared" si="7"/>
        <v>0</v>
      </c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</row>
    <row r="33" spans="1:19" ht="15" customHeight="1" x14ac:dyDescent="0.2">
      <c r="A33" s="149" t="s">
        <v>28</v>
      </c>
      <c r="B33" s="100">
        <v>99</v>
      </c>
      <c r="C33" s="202">
        <v>13</v>
      </c>
      <c r="D33" s="22">
        <f t="shared" si="2"/>
        <v>1.2869999999999999</v>
      </c>
      <c r="E33" s="7"/>
      <c r="F33" s="22">
        <v>22.4</v>
      </c>
      <c r="G33" s="22">
        <f t="shared" si="7"/>
        <v>0.29120000000000001</v>
      </c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</row>
    <row r="34" spans="1:19" ht="15" customHeight="1" x14ac:dyDescent="0.2">
      <c r="A34" s="149" t="s">
        <v>31</v>
      </c>
      <c r="B34" s="100">
        <v>99</v>
      </c>
      <c r="C34" s="202">
        <v>5</v>
      </c>
      <c r="D34" s="22">
        <f t="shared" si="2"/>
        <v>0.495</v>
      </c>
      <c r="E34" s="7"/>
      <c r="F34" s="22">
        <v>190.09</v>
      </c>
      <c r="G34" s="22">
        <f t="shared" si="7"/>
        <v>0.95045000000000002</v>
      </c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</row>
    <row r="35" spans="1:19" s="36" customFormat="1" ht="15" customHeight="1" x14ac:dyDescent="0.2">
      <c r="A35" s="149" t="s">
        <v>109</v>
      </c>
      <c r="B35" s="100">
        <v>99</v>
      </c>
      <c r="C35" s="202">
        <v>15</v>
      </c>
      <c r="D35" s="22">
        <f t="shared" si="2"/>
        <v>1.4850000000000001</v>
      </c>
      <c r="E35" s="7"/>
      <c r="F35" s="22">
        <v>51.67</v>
      </c>
      <c r="G35" s="22">
        <f t="shared" si="7"/>
        <v>0.77505000000000002</v>
      </c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</row>
    <row r="36" spans="1:19" ht="15" customHeight="1" x14ac:dyDescent="0.2">
      <c r="A36" s="149" t="s">
        <v>19</v>
      </c>
      <c r="B36" s="100">
        <v>99</v>
      </c>
      <c r="C36" s="202">
        <v>2</v>
      </c>
      <c r="D36" s="22">
        <f t="shared" si="2"/>
        <v>0.19800000000000001</v>
      </c>
      <c r="E36" s="7"/>
      <c r="F36" s="22">
        <v>14</v>
      </c>
      <c r="G36" s="22">
        <f t="shared" si="7"/>
        <v>2.8000000000000001E-2</v>
      </c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</row>
    <row r="37" spans="1:19" ht="28.5" customHeight="1" x14ac:dyDescent="0.2">
      <c r="A37" s="87" t="s">
        <v>25</v>
      </c>
      <c r="B37" s="100">
        <v>99</v>
      </c>
      <c r="C37" s="200">
        <v>5</v>
      </c>
      <c r="D37" s="8">
        <f t="shared" si="2"/>
        <v>0.495</v>
      </c>
      <c r="E37" s="6"/>
      <c r="F37" s="22">
        <v>117</v>
      </c>
      <c r="G37" s="22">
        <f t="shared" si="7"/>
        <v>0.58499999999999996</v>
      </c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</row>
    <row r="38" spans="1:19" s="105" customFormat="1" ht="42.75" customHeight="1" x14ac:dyDescent="0.2">
      <c r="A38" s="92" t="s">
        <v>126</v>
      </c>
      <c r="B38" s="100">
        <v>99</v>
      </c>
      <c r="C38" s="201"/>
      <c r="D38" s="5"/>
      <c r="E38" s="103" t="s">
        <v>218</v>
      </c>
      <c r="F38" s="103"/>
      <c r="G38" s="104">
        <f>SUM(G39:G47)</f>
        <v>47.501000000000005</v>
      </c>
      <c r="H38" s="104">
        <v>6.84</v>
      </c>
      <c r="I38" s="104">
        <v>6.72</v>
      </c>
      <c r="J38" s="104">
        <v>2.2000000000000002</v>
      </c>
      <c r="K38" s="104">
        <v>127</v>
      </c>
      <c r="L38" s="104">
        <v>0.12</v>
      </c>
      <c r="M38" s="104">
        <v>1.8</v>
      </c>
      <c r="N38" s="104">
        <v>22.2</v>
      </c>
      <c r="O38" s="104">
        <v>2.2200000000000002</v>
      </c>
      <c r="P38" s="104">
        <v>43.2</v>
      </c>
      <c r="Q38" s="104">
        <v>265.39999999999998</v>
      </c>
      <c r="R38" s="104">
        <v>42.8</v>
      </c>
      <c r="S38" s="104">
        <v>0.82</v>
      </c>
    </row>
    <row r="39" spans="1:19" s="36" customFormat="1" ht="15" customHeight="1" x14ac:dyDescent="0.2">
      <c r="A39" s="149" t="s">
        <v>239</v>
      </c>
      <c r="B39" s="100">
        <v>99</v>
      </c>
      <c r="C39" s="202">
        <v>134</v>
      </c>
      <c r="D39" s="22">
        <f t="shared" si="2"/>
        <v>13.266</v>
      </c>
      <c r="E39" s="7"/>
      <c r="F39" s="22">
        <v>330</v>
      </c>
      <c r="G39" s="22">
        <f>C39*F39/1000</f>
        <v>44.22</v>
      </c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</row>
    <row r="40" spans="1:19" ht="15" customHeight="1" x14ac:dyDescent="0.2">
      <c r="A40" s="149" t="s">
        <v>36</v>
      </c>
      <c r="B40" s="100">
        <v>99</v>
      </c>
      <c r="C40" s="202">
        <v>18</v>
      </c>
      <c r="D40" s="22">
        <f t="shared" si="2"/>
        <v>1.782</v>
      </c>
      <c r="E40" s="7"/>
      <c r="F40" s="22">
        <v>24</v>
      </c>
      <c r="G40" s="22">
        <f t="shared" ref="G40:G47" si="8">C40*F40/1000</f>
        <v>0.432</v>
      </c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</row>
    <row r="41" spans="1:19" ht="15" customHeight="1" x14ac:dyDescent="0.2">
      <c r="A41" s="149" t="s">
        <v>28</v>
      </c>
      <c r="B41" s="100">
        <v>99</v>
      </c>
      <c r="C41" s="202">
        <v>40</v>
      </c>
      <c r="D41" s="22">
        <f t="shared" si="2"/>
        <v>3.96</v>
      </c>
      <c r="E41" s="7"/>
      <c r="F41" s="22">
        <v>22.4</v>
      </c>
      <c r="G41" s="22">
        <f t="shared" si="8"/>
        <v>0.89600000000000002</v>
      </c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</row>
    <row r="42" spans="1:19" s="36" customFormat="1" ht="15" customHeight="1" x14ac:dyDescent="0.2">
      <c r="A42" s="149" t="s">
        <v>127</v>
      </c>
      <c r="B42" s="100">
        <v>99</v>
      </c>
      <c r="C42" s="202">
        <v>15</v>
      </c>
      <c r="D42" s="22">
        <f t="shared" si="2"/>
        <v>1.4850000000000001</v>
      </c>
      <c r="E42" s="7"/>
      <c r="F42" s="22">
        <v>55</v>
      </c>
      <c r="G42" s="22">
        <f t="shared" si="8"/>
        <v>0.82499999999999996</v>
      </c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</row>
    <row r="43" spans="1:19" s="105" customFormat="1" ht="15" customHeight="1" x14ac:dyDescent="0.2">
      <c r="A43" s="149" t="s">
        <v>34</v>
      </c>
      <c r="B43" s="100">
        <v>99</v>
      </c>
      <c r="C43" s="202">
        <v>1.5</v>
      </c>
      <c r="D43" s="22">
        <f t="shared" si="2"/>
        <v>0.14849999999999999</v>
      </c>
      <c r="E43" s="7"/>
      <c r="F43" s="22"/>
      <c r="G43" s="22">
        <f t="shared" si="8"/>
        <v>0</v>
      </c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</row>
    <row r="44" spans="1:19" s="36" customFormat="1" ht="15" customHeight="1" x14ac:dyDescent="0.2">
      <c r="A44" s="149" t="s">
        <v>74</v>
      </c>
      <c r="B44" s="100">
        <v>99</v>
      </c>
      <c r="C44" s="202">
        <v>3</v>
      </c>
      <c r="D44" s="22">
        <f t="shared" si="2"/>
        <v>0.29699999999999999</v>
      </c>
      <c r="E44" s="7"/>
      <c r="F44" s="22">
        <v>50</v>
      </c>
      <c r="G44" s="22">
        <f t="shared" si="8"/>
        <v>0.15</v>
      </c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</row>
    <row r="45" spans="1:19" ht="15" customHeight="1" x14ac:dyDescent="0.2">
      <c r="A45" s="149" t="s">
        <v>128</v>
      </c>
      <c r="B45" s="100">
        <v>99</v>
      </c>
      <c r="C45" s="202">
        <v>0.01</v>
      </c>
      <c r="D45" s="22">
        <f t="shared" si="2"/>
        <v>9.8999999999999999E-4</v>
      </c>
      <c r="E45" s="7"/>
      <c r="F45" s="22"/>
      <c r="G45" s="22">
        <f t="shared" si="8"/>
        <v>0</v>
      </c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</row>
    <row r="46" spans="1:19" ht="15" customHeight="1" x14ac:dyDescent="0.2">
      <c r="A46" s="149" t="s">
        <v>19</v>
      </c>
      <c r="B46" s="100">
        <v>99</v>
      </c>
      <c r="C46" s="202">
        <v>3</v>
      </c>
      <c r="D46" s="22">
        <f t="shared" si="2"/>
        <v>0.29699999999999999</v>
      </c>
      <c r="E46" s="7"/>
      <c r="F46" s="22">
        <v>14</v>
      </c>
      <c r="G46" s="22">
        <f t="shared" si="8"/>
        <v>4.2000000000000003E-2</v>
      </c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</row>
    <row r="47" spans="1:19" s="36" customFormat="1" ht="28.5" customHeight="1" x14ac:dyDescent="0.2">
      <c r="A47" s="149" t="s">
        <v>25</v>
      </c>
      <c r="B47" s="100">
        <v>99</v>
      </c>
      <c r="C47" s="202">
        <v>8</v>
      </c>
      <c r="D47" s="22">
        <f t="shared" si="2"/>
        <v>0.79200000000000004</v>
      </c>
      <c r="E47" s="7"/>
      <c r="F47" s="22">
        <v>117</v>
      </c>
      <c r="G47" s="22">
        <f t="shared" si="8"/>
        <v>0.93600000000000005</v>
      </c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</row>
    <row r="48" spans="1:19" s="36" customFormat="1" ht="28.5" customHeight="1" x14ac:dyDescent="0.2">
      <c r="A48" s="92" t="s">
        <v>98</v>
      </c>
      <c r="B48" s="100">
        <v>99</v>
      </c>
      <c r="C48" s="201"/>
      <c r="D48" s="5"/>
      <c r="E48" s="103">
        <v>200</v>
      </c>
      <c r="F48" s="103"/>
      <c r="G48" s="104">
        <f>SUM(G49:G52)</f>
        <v>8.9822399999999991</v>
      </c>
      <c r="H48" s="114">
        <v>3.3</v>
      </c>
      <c r="I48" s="114">
        <v>1.2</v>
      </c>
      <c r="J48" s="114">
        <v>21.4</v>
      </c>
      <c r="K48" s="114">
        <v>111</v>
      </c>
      <c r="L48" s="114">
        <v>1.54</v>
      </c>
      <c r="M48" s="114">
        <v>5</v>
      </c>
      <c r="N48" s="114">
        <v>44.2</v>
      </c>
      <c r="O48" s="114">
        <v>0.2</v>
      </c>
      <c r="P48" s="114">
        <v>51</v>
      </c>
      <c r="Q48" s="114">
        <v>102.6</v>
      </c>
      <c r="R48" s="114">
        <v>35.6</v>
      </c>
      <c r="S48" s="114">
        <v>1.1399999999999999</v>
      </c>
    </row>
    <row r="49" spans="1:19" s="36" customFormat="1" ht="15" customHeight="1" x14ac:dyDescent="0.2">
      <c r="A49" s="149" t="s">
        <v>27</v>
      </c>
      <c r="B49" s="100">
        <v>99</v>
      </c>
      <c r="C49" s="202">
        <v>228</v>
      </c>
      <c r="D49" s="22">
        <f t="shared" ref="D49:D50" si="9">B49*C49/1000</f>
        <v>22.571999999999999</v>
      </c>
      <c r="E49" s="7"/>
      <c r="F49" s="22">
        <v>16.899999999999999</v>
      </c>
      <c r="G49" s="22">
        <f>C49*F49/1000</f>
        <v>3.8531999999999997</v>
      </c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</row>
    <row r="50" spans="1:19" s="36" customFormat="1" ht="15" customHeight="1" x14ac:dyDescent="0.2">
      <c r="A50" s="149" t="s">
        <v>59</v>
      </c>
      <c r="B50" s="100">
        <v>99</v>
      </c>
      <c r="C50" s="202">
        <v>32</v>
      </c>
      <c r="D50" s="22">
        <f t="shared" si="9"/>
        <v>3.1680000000000001</v>
      </c>
      <c r="E50" s="7"/>
      <c r="F50" s="22">
        <v>60.97</v>
      </c>
      <c r="G50" s="22">
        <f t="shared" ref="G50:G52" si="10">C50*F50/1000</f>
        <v>1.9510399999999999</v>
      </c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</row>
    <row r="51" spans="1:19" s="36" customFormat="1" ht="15" customHeight="1" x14ac:dyDescent="0.2">
      <c r="A51" s="149" t="s">
        <v>94</v>
      </c>
      <c r="B51" s="100">
        <v>99</v>
      </c>
      <c r="C51" s="202">
        <v>2</v>
      </c>
      <c r="D51" s="22"/>
      <c r="E51" s="7"/>
      <c r="F51" s="22">
        <v>14</v>
      </c>
      <c r="G51" s="22">
        <f t="shared" si="10"/>
        <v>2.8000000000000001E-2</v>
      </c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</row>
    <row r="52" spans="1:19" s="36" customFormat="1" ht="15" customHeight="1" x14ac:dyDescent="0.2">
      <c r="A52" s="87" t="s">
        <v>41</v>
      </c>
      <c r="B52" s="100">
        <v>99</v>
      </c>
      <c r="C52" s="200">
        <v>7</v>
      </c>
      <c r="D52" s="8">
        <f t="shared" ref="D52" si="11">B52*C52/1000</f>
        <v>0.69299999999999995</v>
      </c>
      <c r="E52" s="6"/>
      <c r="F52" s="22">
        <v>450</v>
      </c>
      <c r="G52" s="22">
        <f t="shared" si="10"/>
        <v>3.15</v>
      </c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</row>
    <row r="53" spans="1:19" s="105" customFormat="1" ht="15" customHeight="1" x14ac:dyDescent="0.2">
      <c r="A53" s="169" t="s">
        <v>204</v>
      </c>
      <c r="B53" s="100">
        <v>99</v>
      </c>
      <c r="C53" s="104"/>
      <c r="D53" s="56"/>
      <c r="E53" s="171">
        <v>200</v>
      </c>
      <c r="F53" s="103"/>
      <c r="G53" s="104">
        <f>SUM(G54)</f>
        <v>10.4</v>
      </c>
      <c r="H53" s="104">
        <v>1</v>
      </c>
      <c r="I53" s="104"/>
      <c r="J53" s="104">
        <v>19.8</v>
      </c>
      <c r="K53" s="104">
        <v>85</v>
      </c>
      <c r="L53" s="114">
        <v>20</v>
      </c>
      <c r="M53" s="114"/>
      <c r="N53" s="114">
        <v>0.67</v>
      </c>
      <c r="O53" s="114">
        <v>52</v>
      </c>
      <c r="P53" s="114">
        <v>82.67</v>
      </c>
      <c r="Q53" s="114">
        <v>30</v>
      </c>
      <c r="R53" s="114">
        <v>3.2</v>
      </c>
      <c r="S53" s="104"/>
    </row>
    <row r="54" spans="1:19" s="105" customFormat="1" ht="15" customHeight="1" x14ac:dyDescent="0.2">
      <c r="A54" s="170" t="s">
        <v>204</v>
      </c>
      <c r="B54" s="100">
        <v>99</v>
      </c>
      <c r="C54" s="9">
        <v>200</v>
      </c>
      <c r="D54" s="8">
        <f t="shared" si="2"/>
        <v>19.8</v>
      </c>
      <c r="E54" s="8"/>
      <c r="F54" s="8">
        <v>52</v>
      </c>
      <c r="G54" s="8">
        <f>C54*F54/1000</f>
        <v>10.4</v>
      </c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</row>
    <row r="55" spans="1:19" s="105" customFormat="1" ht="15" customHeight="1" x14ac:dyDescent="0.2">
      <c r="A55" s="99" t="s">
        <v>44</v>
      </c>
      <c r="B55" s="100">
        <v>99</v>
      </c>
      <c r="C55" s="101"/>
      <c r="D55" s="56"/>
      <c r="E55" s="103">
        <v>90</v>
      </c>
      <c r="F55" s="103"/>
      <c r="G55" s="104">
        <f>SUM(G56)</f>
        <v>3.69</v>
      </c>
      <c r="H55" s="35">
        <v>8.4600000000000009</v>
      </c>
      <c r="I55" s="35">
        <v>2.5099999999999998</v>
      </c>
      <c r="J55" s="35">
        <v>44.33</v>
      </c>
      <c r="K55" s="35">
        <v>186</v>
      </c>
      <c r="L55" s="35">
        <v>7.0000000000000007E-2</v>
      </c>
      <c r="M55" s="35"/>
      <c r="N55" s="35"/>
      <c r="O55" s="35">
        <v>0.54</v>
      </c>
      <c r="P55" s="35">
        <v>13.8</v>
      </c>
      <c r="Q55" s="35">
        <v>63.6</v>
      </c>
      <c r="R55" s="35">
        <v>15</v>
      </c>
      <c r="S55" s="35">
        <v>1.86</v>
      </c>
    </row>
    <row r="56" spans="1:19" s="36" customFormat="1" ht="15" customHeight="1" x14ac:dyDescent="0.2">
      <c r="A56" s="10" t="s">
        <v>43</v>
      </c>
      <c r="B56" s="100">
        <v>99</v>
      </c>
      <c r="C56" s="9">
        <v>90</v>
      </c>
      <c r="D56" s="8">
        <f t="shared" si="2"/>
        <v>8.91</v>
      </c>
      <c r="E56" s="6"/>
      <c r="F56" s="8">
        <v>41</v>
      </c>
      <c r="G56" s="8">
        <f>C56*F56/1000</f>
        <v>3.69</v>
      </c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</row>
    <row r="57" spans="1:19" s="36" customFormat="1" ht="15" customHeight="1" x14ac:dyDescent="0.2">
      <c r="A57" s="99" t="s">
        <v>158</v>
      </c>
      <c r="B57" s="100">
        <v>99</v>
      </c>
      <c r="C57" s="103"/>
      <c r="D57" s="5"/>
      <c r="E57" s="103">
        <v>25</v>
      </c>
      <c r="F57" s="103"/>
      <c r="G57" s="104">
        <f>SUM(G58)</f>
        <v>2.48475</v>
      </c>
      <c r="H57" s="104">
        <v>0.77</v>
      </c>
      <c r="I57" s="104">
        <v>6.07</v>
      </c>
      <c r="J57" s="104">
        <v>1.18</v>
      </c>
      <c r="K57" s="104">
        <v>148</v>
      </c>
      <c r="L57" s="104">
        <v>0.08</v>
      </c>
      <c r="M57" s="104"/>
      <c r="N57" s="104"/>
      <c r="O57" s="104">
        <v>1.5</v>
      </c>
      <c r="P57" s="104">
        <v>12</v>
      </c>
      <c r="Q57" s="104">
        <v>1.6</v>
      </c>
      <c r="R57" s="104">
        <v>10</v>
      </c>
      <c r="S57" s="104">
        <v>0.9</v>
      </c>
    </row>
    <row r="58" spans="1:19" s="36" customFormat="1" ht="15" customHeight="1" x14ac:dyDescent="0.2">
      <c r="A58" s="10" t="s">
        <v>158</v>
      </c>
      <c r="B58" s="100">
        <v>99</v>
      </c>
      <c r="C58" s="9">
        <v>25</v>
      </c>
      <c r="D58" s="6">
        <f t="shared" ref="D58" si="12">B58*C58/1000</f>
        <v>2.4750000000000001</v>
      </c>
      <c r="E58" s="6"/>
      <c r="F58" s="22">
        <v>99.39</v>
      </c>
      <c r="G58" s="22">
        <f>C58*F58/1000</f>
        <v>2.48475</v>
      </c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</row>
    <row r="59" spans="1:19" s="125" customFormat="1" ht="15" customHeight="1" x14ac:dyDescent="0.2">
      <c r="A59" s="92" t="s">
        <v>101</v>
      </c>
      <c r="B59" s="100">
        <v>99</v>
      </c>
      <c r="C59" s="201"/>
      <c r="D59" s="5"/>
      <c r="E59" s="103">
        <v>180</v>
      </c>
      <c r="F59" s="103"/>
      <c r="G59" s="104">
        <f>SUM(G60)</f>
        <v>12.222000000000001</v>
      </c>
      <c r="H59" s="104">
        <v>0.72</v>
      </c>
      <c r="I59" s="104">
        <v>0.54</v>
      </c>
      <c r="J59" s="104">
        <v>14.7</v>
      </c>
      <c r="K59" s="104">
        <v>85</v>
      </c>
      <c r="L59" s="104">
        <v>0.02</v>
      </c>
      <c r="M59" s="104">
        <v>7.5</v>
      </c>
      <c r="N59" s="104"/>
      <c r="O59" s="104">
        <v>0.15</v>
      </c>
      <c r="P59" s="104">
        <v>12</v>
      </c>
      <c r="Q59" s="104">
        <v>8.25</v>
      </c>
      <c r="R59" s="104">
        <v>6.75</v>
      </c>
      <c r="S59" s="104">
        <v>1.65</v>
      </c>
    </row>
    <row r="60" spans="1:19" s="162" customFormat="1" ht="15" customHeight="1" x14ac:dyDescent="0.2">
      <c r="A60" s="87" t="s">
        <v>99</v>
      </c>
      <c r="B60" s="100">
        <v>99</v>
      </c>
      <c r="C60" s="200">
        <v>180</v>
      </c>
      <c r="D60" s="8">
        <f t="shared" ref="D60" si="13">B60*C60/1000</f>
        <v>17.82</v>
      </c>
      <c r="E60" s="6"/>
      <c r="F60" s="8">
        <v>67.900000000000006</v>
      </c>
      <c r="G60" s="8">
        <f>C60*F60/1000</f>
        <v>12.222000000000001</v>
      </c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</row>
    <row r="61" spans="1:19" s="98" customFormat="1" ht="15" customHeight="1" x14ac:dyDescent="0.2">
      <c r="A61" s="28"/>
      <c r="B61" s="42"/>
      <c r="C61" s="68"/>
      <c r="D61" s="69"/>
      <c r="E61" s="31"/>
      <c r="F61" s="31"/>
      <c r="G61" s="31"/>
      <c r="H61" s="15">
        <f>SUM(H23:H59)</f>
        <v>24.59</v>
      </c>
      <c r="I61" s="15">
        <f t="shared" ref="I61:S61" si="14">SUM(I23:I59)</f>
        <v>26.059999999999995</v>
      </c>
      <c r="J61" s="15">
        <f t="shared" si="14"/>
        <v>113.43</v>
      </c>
      <c r="K61" s="15">
        <f t="shared" si="14"/>
        <v>995.9</v>
      </c>
      <c r="L61" s="15">
        <f t="shared" si="14"/>
        <v>21.979999999999997</v>
      </c>
      <c r="M61" s="15">
        <f t="shared" si="14"/>
        <v>28.75</v>
      </c>
      <c r="N61" s="15">
        <f t="shared" si="14"/>
        <v>67.070000000000007</v>
      </c>
      <c r="O61" s="15">
        <f t="shared" si="14"/>
        <v>61.5</v>
      </c>
      <c r="P61" s="15">
        <f t="shared" si="14"/>
        <v>274.36</v>
      </c>
      <c r="Q61" s="15">
        <f t="shared" si="14"/>
        <v>714.18000000000006</v>
      </c>
      <c r="R61" s="15">
        <f t="shared" si="14"/>
        <v>169.1</v>
      </c>
      <c r="S61" s="15">
        <f t="shared" si="14"/>
        <v>8.6900000000000013</v>
      </c>
    </row>
    <row r="62" spans="1:19" x14ac:dyDescent="0.2">
      <c r="A62" s="58"/>
      <c r="B62" s="58"/>
      <c r="C62" s="58"/>
      <c r="D62" s="58"/>
      <c r="E62" s="58"/>
      <c r="F62" s="212" t="s">
        <v>47</v>
      </c>
      <c r="G62" s="50">
        <f>E64*E65</f>
        <v>12516.46506</v>
      </c>
      <c r="H62" s="155">
        <f>H21+H61</f>
        <v>47.260000000000005</v>
      </c>
      <c r="I62" s="155">
        <f t="shared" ref="I62:S62" si="15">I21+I61</f>
        <v>37.83</v>
      </c>
      <c r="J62" s="155">
        <f t="shared" si="15"/>
        <v>207.7</v>
      </c>
      <c r="K62" s="155">
        <f t="shared" si="15"/>
        <v>1686.6999999999998</v>
      </c>
      <c r="L62" s="155">
        <f t="shared" si="15"/>
        <v>22.249999999999996</v>
      </c>
      <c r="M62" s="155">
        <f t="shared" si="15"/>
        <v>30.22</v>
      </c>
      <c r="N62" s="155">
        <f t="shared" si="15"/>
        <v>72.070000000000007</v>
      </c>
      <c r="O62" s="155">
        <f t="shared" si="15"/>
        <v>65.05</v>
      </c>
      <c r="P62" s="155">
        <f t="shared" si="15"/>
        <v>448.63</v>
      </c>
      <c r="Q62" s="155">
        <f t="shared" si="15"/>
        <v>1020.6800000000001</v>
      </c>
      <c r="R62" s="155">
        <f t="shared" si="15"/>
        <v>259.93</v>
      </c>
      <c r="S62" s="155">
        <f t="shared" si="15"/>
        <v>14.220000000000002</v>
      </c>
    </row>
    <row r="64" spans="1:19" x14ac:dyDescent="0.2">
      <c r="A64" s="2" t="s">
        <v>48</v>
      </c>
      <c r="E64" s="177">
        <v>99</v>
      </c>
      <c r="F64" s="2" t="s">
        <v>49</v>
      </c>
    </row>
    <row r="65" spans="1:9" ht="15" customHeight="1" x14ac:dyDescent="0.2">
      <c r="A65" s="2" t="s">
        <v>50</v>
      </c>
      <c r="E65" s="176">
        <f>SUM(G9+G15+G19+G23+G27+G38+G48+G53+G55+G59)</f>
        <v>126.42894000000001</v>
      </c>
      <c r="F65" s="2" t="s">
        <v>51</v>
      </c>
    </row>
    <row r="67" spans="1:9" x14ac:dyDescent="0.2">
      <c r="A67" s="2" t="s">
        <v>271</v>
      </c>
      <c r="B67" s="3" t="s">
        <v>272</v>
      </c>
      <c r="E67" s="2" t="s">
        <v>52</v>
      </c>
      <c r="H67" s="3"/>
      <c r="I67" s="2" t="s">
        <v>53</v>
      </c>
    </row>
  </sheetData>
  <mergeCells count="6">
    <mergeCell ref="H5:K5"/>
    <mergeCell ref="A1:B1"/>
    <mergeCell ref="A2:B2"/>
    <mergeCell ref="A3:B3"/>
    <mergeCell ref="A4:B4"/>
    <mergeCell ref="C4:G5"/>
  </mergeCells>
  <pageMargins left="0.78740157480314965" right="0.39370078740157483" top="0.39370078740157483" bottom="0.39370078740157483" header="0.31496062992125984" footer="0.31496062992125984"/>
  <pageSetup paperSize="9" scale="43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0"/>
  <sheetViews>
    <sheetView view="pageBreakPreview" zoomScale="86" zoomScaleNormal="110" zoomScaleSheetLayoutView="86" workbookViewId="0">
      <selection activeCell="F67" sqref="F67"/>
    </sheetView>
  </sheetViews>
  <sheetFormatPr defaultColWidth="8.85546875" defaultRowHeight="12.75" x14ac:dyDescent="0.2"/>
  <cols>
    <col min="1" max="1" width="19.140625" style="2" bestFit="1" customWidth="1"/>
    <col min="2" max="2" width="12.28515625" style="2" customWidth="1"/>
    <col min="3" max="6" width="9.7109375" style="2" customWidth="1"/>
    <col min="7" max="7" width="11.42578125" style="2" customWidth="1"/>
    <col min="8" max="11" width="9.7109375" style="2" customWidth="1"/>
    <col min="12" max="16384" width="8.85546875" style="2"/>
  </cols>
  <sheetData>
    <row r="1" spans="1:19" ht="19.5" customHeight="1" x14ac:dyDescent="0.2">
      <c r="A1" s="274" t="s">
        <v>147</v>
      </c>
      <c r="B1" s="274"/>
    </row>
    <row r="2" spans="1:19" x14ac:dyDescent="0.2">
      <c r="A2" s="271" t="s">
        <v>14</v>
      </c>
      <c r="B2" s="271"/>
    </row>
    <row r="3" spans="1:19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19.5" x14ac:dyDescent="0.25">
      <c r="C5" s="272"/>
      <c r="D5" s="272"/>
      <c r="E5" s="272"/>
      <c r="F5" s="272"/>
      <c r="G5" s="272"/>
      <c r="H5" s="275" t="s">
        <v>82</v>
      </c>
      <c r="I5" s="275"/>
      <c r="J5" s="275"/>
      <c r="K5" s="275"/>
    </row>
    <row r="6" spans="1:19" ht="40.5" customHeight="1" x14ac:dyDescent="0.2">
      <c r="E6" s="2" t="s">
        <v>181</v>
      </c>
    </row>
    <row r="7" spans="1:19" s="1" customFormat="1" ht="43.9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s="138" customFormat="1" ht="15" customHeight="1" x14ac:dyDescent="0.25">
      <c r="A8" s="134" t="s">
        <v>11</v>
      </c>
      <c r="B8" s="135">
        <v>138</v>
      </c>
      <c r="C8" s="136"/>
      <c r="D8" s="136"/>
      <c r="E8" s="136"/>
      <c r="F8" s="136"/>
      <c r="G8" s="136"/>
      <c r="H8" s="136"/>
      <c r="I8" s="136"/>
      <c r="J8" s="136"/>
      <c r="K8" s="137"/>
      <c r="L8" s="137"/>
      <c r="M8" s="137"/>
      <c r="N8" s="137"/>
      <c r="O8" s="137"/>
      <c r="P8" s="137"/>
      <c r="Q8" s="137"/>
      <c r="R8" s="137"/>
      <c r="S8" s="137"/>
    </row>
    <row r="9" spans="1:19" s="105" customFormat="1" ht="36" customHeight="1" x14ac:dyDescent="0.25">
      <c r="A9" s="92" t="s">
        <v>301</v>
      </c>
      <c r="B9" s="100">
        <v>138</v>
      </c>
      <c r="C9" s="201"/>
      <c r="D9" s="103"/>
      <c r="E9" s="103">
        <v>140</v>
      </c>
      <c r="F9" s="103"/>
      <c r="G9" s="104">
        <f>SUM(G10:G13)</f>
        <v>19.557099999999998</v>
      </c>
      <c r="H9" s="104">
        <v>20.6</v>
      </c>
      <c r="I9" s="104">
        <v>30.6</v>
      </c>
      <c r="J9" s="104">
        <v>2.15</v>
      </c>
      <c r="K9" s="104">
        <v>326</v>
      </c>
      <c r="L9" s="104" t="s">
        <v>253</v>
      </c>
      <c r="M9" s="104">
        <v>0.12</v>
      </c>
      <c r="N9" s="104">
        <v>148.65</v>
      </c>
      <c r="O9" s="104" t="s">
        <v>254</v>
      </c>
      <c r="P9" s="104">
        <v>52.69</v>
      </c>
      <c r="Q9" s="104">
        <v>116.2</v>
      </c>
      <c r="R9" s="104">
        <v>8.8699999999999992</v>
      </c>
      <c r="S9" s="104">
        <v>1.28</v>
      </c>
    </row>
    <row r="10" spans="1:19" ht="15" customHeight="1" x14ac:dyDescent="0.2">
      <c r="A10" s="149" t="s">
        <v>59</v>
      </c>
      <c r="B10" s="207">
        <v>138</v>
      </c>
      <c r="C10" s="202">
        <v>30</v>
      </c>
      <c r="D10" s="7">
        <f>B10*C10/1000</f>
        <v>4.1399999999999997</v>
      </c>
      <c r="E10" s="7"/>
      <c r="F10" s="22">
        <v>60.97</v>
      </c>
      <c r="G10" s="22">
        <f>C10*F10/1000</f>
        <v>1.8290999999999999</v>
      </c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</row>
    <row r="11" spans="1:19" s="36" customFormat="1" ht="15" customHeight="1" x14ac:dyDescent="0.2">
      <c r="A11" s="149" t="s">
        <v>41</v>
      </c>
      <c r="B11" s="207">
        <v>138</v>
      </c>
      <c r="C11" s="202">
        <v>14</v>
      </c>
      <c r="D11" s="7">
        <f t="shared" ref="D11:D13" si="0">B11*C11/1000</f>
        <v>1.9319999999999999</v>
      </c>
      <c r="E11" s="7"/>
      <c r="F11" s="22">
        <v>450</v>
      </c>
      <c r="G11" s="22">
        <f t="shared" ref="G11:G12" si="1">C11*F11/1000</f>
        <v>6.3</v>
      </c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</row>
    <row r="12" spans="1:19" ht="15" customHeight="1" x14ac:dyDescent="0.2">
      <c r="A12" s="149" t="s">
        <v>19</v>
      </c>
      <c r="B12" s="207">
        <v>138</v>
      </c>
      <c r="C12" s="202">
        <v>2</v>
      </c>
      <c r="D12" s="7">
        <f t="shared" si="0"/>
        <v>0.27600000000000002</v>
      </c>
      <c r="E12" s="7"/>
      <c r="F12" s="22">
        <v>14</v>
      </c>
      <c r="G12" s="22">
        <f t="shared" si="1"/>
        <v>2.8000000000000001E-2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</row>
    <row r="13" spans="1:19" ht="15" customHeight="1" x14ac:dyDescent="0.2">
      <c r="A13" s="87" t="s">
        <v>68</v>
      </c>
      <c r="B13" s="207">
        <v>138</v>
      </c>
      <c r="C13" s="200">
        <v>80</v>
      </c>
      <c r="D13" s="6">
        <f t="shared" si="0"/>
        <v>11.04</v>
      </c>
      <c r="E13" s="6"/>
      <c r="F13" s="8">
        <v>5.7</v>
      </c>
      <c r="G13" s="22">
        <f>C13*F13/40</f>
        <v>11.4</v>
      </c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</row>
    <row r="14" spans="1:19" s="36" customFormat="1" ht="15" customHeight="1" x14ac:dyDescent="0.2">
      <c r="A14" s="33" t="s">
        <v>20</v>
      </c>
      <c r="B14" s="207">
        <v>138</v>
      </c>
      <c r="C14" s="37"/>
      <c r="D14" s="83"/>
      <c r="E14" s="35">
        <v>200</v>
      </c>
      <c r="F14" s="103"/>
      <c r="G14" s="104">
        <f>SUM(G15:G16)</f>
        <v>1.575</v>
      </c>
      <c r="H14" s="103">
        <v>0.8</v>
      </c>
      <c r="I14" s="103">
        <v>0.44</v>
      </c>
      <c r="J14" s="103">
        <v>23.02</v>
      </c>
      <c r="K14" s="104">
        <v>81.819999999999993</v>
      </c>
      <c r="L14" s="104"/>
      <c r="M14" s="104">
        <v>0.27</v>
      </c>
      <c r="N14" s="104"/>
      <c r="O14" s="104"/>
      <c r="P14" s="104">
        <v>13.6</v>
      </c>
      <c r="Q14" s="104">
        <v>22.13</v>
      </c>
      <c r="R14" s="104">
        <v>11.73</v>
      </c>
      <c r="S14" s="104">
        <v>2.13</v>
      </c>
    </row>
    <row r="15" spans="1:19" s="105" customFormat="1" ht="15" customHeight="1" x14ac:dyDescent="0.2">
      <c r="A15" s="11" t="s">
        <v>21</v>
      </c>
      <c r="B15" s="207">
        <v>138</v>
      </c>
      <c r="C15" s="12">
        <v>3</v>
      </c>
      <c r="D15" s="22">
        <f>B8*C15/1000</f>
        <v>0.41399999999999998</v>
      </c>
      <c r="E15" s="7"/>
      <c r="F15" s="22">
        <v>275</v>
      </c>
      <c r="G15" s="22">
        <f>C15*F15/1000</f>
        <v>0.82499999999999996</v>
      </c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</row>
    <row r="16" spans="1:19" s="36" customFormat="1" ht="15" customHeight="1" x14ac:dyDescent="0.2">
      <c r="A16" s="10" t="s">
        <v>22</v>
      </c>
      <c r="B16" s="207">
        <v>138</v>
      </c>
      <c r="C16" s="9">
        <v>15</v>
      </c>
      <c r="D16" s="22">
        <f>B9*C16/1000</f>
        <v>2.0699999999999998</v>
      </c>
      <c r="E16" s="6"/>
      <c r="F16" s="8">
        <v>50</v>
      </c>
      <c r="G16" s="22">
        <f>C16*F16/1000</f>
        <v>0.75</v>
      </c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</row>
    <row r="17" spans="1:19" s="105" customFormat="1" ht="15" customHeight="1" x14ac:dyDescent="0.2">
      <c r="A17" s="33" t="s">
        <v>149</v>
      </c>
      <c r="B17" s="207">
        <v>138</v>
      </c>
      <c r="C17" s="37"/>
      <c r="D17" s="56"/>
      <c r="E17" s="35">
        <v>150</v>
      </c>
      <c r="F17" s="103"/>
      <c r="G17" s="104">
        <f>SUM(G18)</f>
        <v>6.15</v>
      </c>
      <c r="H17" s="103">
        <v>12.18</v>
      </c>
      <c r="I17" s="103">
        <v>3.17</v>
      </c>
      <c r="J17" s="103">
        <v>28.5</v>
      </c>
      <c r="K17" s="104">
        <v>363</v>
      </c>
      <c r="L17" s="104">
        <v>0.05</v>
      </c>
      <c r="M17" s="104"/>
      <c r="N17" s="104"/>
      <c r="O17" s="104">
        <v>0.65</v>
      </c>
      <c r="P17" s="104">
        <v>11.5</v>
      </c>
      <c r="Q17" s="104">
        <v>43.5</v>
      </c>
      <c r="R17" s="104">
        <v>16.5</v>
      </c>
      <c r="S17" s="104">
        <v>0.55000000000000004</v>
      </c>
    </row>
    <row r="18" spans="1:19" ht="15" customHeight="1" x14ac:dyDescent="0.2">
      <c r="A18" s="10" t="s">
        <v>149</v>
      </c>
      <c r="B18" s="207">
        <v>138</v>
      </c>
      <c r="C18" s="9">
        <v>150</v>
      </c>
      <c r="D18" s="8">
        <f>B11*C18/1000</f>
        <v>20.7</v>
      </c>
      <c r="E18" s="6"/>
      <c r="F18" s="8">
        <v>41</v>
      </c>
      <c r="G18" s="8">
        <f>C18*F18/1000</f>
        <v>6.15</v>
      </c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</row>
    <row r="19" spans="1:19" s="36" customFormat="1" ht="15" customHeight="1" x14ac:dyDescent="0.2">
      <c r="A19" s="163"/>
      <c r="B19" s="164"/>
      <c r="C19" s="179"/>
      <c r="D19" s="166"/>
      <c r="E19" s="167"/>
      <c r="F19" s="167"/>
      <c r="G19" s="167"/>
      <c r="H19" s="23">
        <f>SUM(H9:H18)</f>
        <v>33.58</v>
      </c>
      <c r="I19" s="23">
        <f>SUM(I9:I18)</f>
        <v>34.21</v>
      </c>
      <c r="J19" s="23">
        <f>SUM(J9:J18)</f>
        <v>53.67</v>
      </c>
      <c r="K19" s="23">
        <f>SUM(K9:K18)</f>
        <v>770.81999999999994</v>
      </c>
      <c r="L19" s="23">
        <f>SUM(L9:L18)</f>
        <v>0.05</v>
      </c>
      <c r="M19" s="23">
        <f>SUM(M9:M18)</f>
        <v>0.39</v>
      </c>
      <c r="N19" s="23">
        <f>SUM(N9:N18)</f>
        <v>148.65</v>
      </c>
      <c r="O19" s="23">
        <f>SUM(O9:O18)</f>
        <v>0.65</v>
      </c>
      <c r="P19" s="23">
        <f>SUM(P9:P18)</f>
        <v>77.789999999999992</v>
      </c>
      <c r="Q19" s="23">
        <f>SUM(Q9:Q18)</f>
        <v>181.83</v>
      </c>
      <c r="R19" s="23">
        <f>SUM(R9:R18)</f>
        <v>37.1</v>
      </c>
      <c r="S19" s="23">
        <f>SUM(S9:S18)</f>
        <v>3.96</v>
      </c>
    </row>
    <row r="20" spans="1:19" ht="15" customHeight="1" x14ac:dyDescent="0.2">
      <c r="A20" s="145" t="s">
        <v>12</v>
      </c>
      <c r="B20" s="147">
        <f>B8</f>
        <v>138</v>
      </c>
      <c r="C20" s="141"/>
      <c r="D20" s="160"/>
      <c r="E20" s="141"/>
      <c r="F20" s="141"/>
      <c r="G20" s="141"/>
      <c r="H20" s="141"/>
      <c r="I20" s="141"/>
      <c r="J20" s="141"/>
      <c r="K20" s="142"/>
      <c r="L20" s="142"/>
      <c r="M20" s="142"/>
      <c r="N20" s="142"/>
      <c r="O20" s="142"/>
      <c r="P20" s="142"/>
      <c r="Q20" s="142"/>
      <c r="R20" s="142"/>
      <c r="S20" s="142"/>
    </row>
    <row r="21" spans="1:19" ht="56.25" customHeight="1" x14ac:dyDescent="0.2">
      <c r="A21" s="38" t="s">
        <v>220</v>
      </c>
      <c r="B21" s="16">
        <v>138</v>
      </c>
      <c r="C21" s="218"/>
      <c r="D21" s="22"/>
      <c r="E21" s="215">
        <v>75</v>
      </c>
      <c r="F21" s="22"/>
      <c r="G21" s="184">
        <f>G22+G26</f>
        <v>1.6521999999999999</v>
      </c>
      <c r="H21" s="40">
        <v>1.37</v>
      </c>
      <c r="I21" s="40">
        <v>1.75</v>
      </c>
      <c r="J21" s="40">
        <v>7.73</v>
      </c>
      <c r="K21" s="40">
        <v>37</v>
      </c>
      <c r="L21" s="40">
        <v>0.1</v>
      </c>
      <c r="M21" s="40">
        <v>13</v>
      </c>
      <c r="N21" s="40"/>
      <c r="O21" s="40">
        <v>2.95</v>
      </c>
      <c r="P21" s="40">
        <v>40.4</v>
      </c>
      <c r="Q21" s="40">
        <v>48.8</v>
      </c>
      <c r="R21" s="40">
        <v>23.4</v>
      </c>
      <c r="S21" s="40">
        <v>1.02</v>
      </c>
    </row>
    <row r="22" spans="1:19" ht="15" customHeight="1" x14ac:dyDescent="0.2">
      <c r="A22" s="11" t="s">
        <v>30</v>
      </c>
      <c r="B22" s="16">
        <v>138</v>
      </c>
      <c r="C22" s="218">
        <v>58</v>
      </c>
      <c r="D22" s="22">
        <f t="shared" ref="D22:D26" si="2">B22*C22/1000</f>
        <v>8.0039999999999996</v>
      </c>
      <c r="E22" s="186"/>
      <c r="F22" s="22">
        <v>18.399999999999999</v>
      </c>
      <c r="G22" s="22">
        <f t="shared" ref="G22:G26" si="3">C22*F22/1000</f>
        <v>1.0671999999999999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</row>
    <row r="23" spans="1:19" ht="15" customHeight="1" x14ac:dyDescent="0.2">
      <c r="A23" s="11" t="s">
        <v>109</v>
      </c>
      <c r="B23" s="16">
        <v>138</v>
      </c>
      <c r="C23" s="218">
        <v>19</v>
      </c>
      <c r="D23" s="22">
        <f t="shared" si="2"/>
        <v>2.6219999999999999</v>
      </c>
      <c r="E23" s="186"/>
      <c r="F23" s="22">
        <v>51.67</v>
      </c>
      <c r="G23" s="22">
        <f t="shared" si="3"/>
        <v>0.98172999999999999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</row>
    <row r="24" spans="1:19" ht="15" customHeight="1" x14ac:dyDescent="0.2">
      <c r="A24" s="11" t="s">
        <v>36</v>
      </c>
      <c r="B24" s="16">
        <v>138</v>
      </c>
      <c r="C24" s="218">
        <v>5</v>
      </c>
      <c r="D24" s="22">
        <f t="shared" si="2"/>
        <v>0.69</v>
      </c>
      <c r="E24" s="186"/>
      <c r="F24" s="22">
        <v>24</v>
      </c>
      <c r="G24" s="22">
        <f t="shared" si="3"/>
        <v>0.12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</row>
    <row r="25" spans="1:19" ht="15" customHeight="1" x14ac:dyDescent="0.2">
      <c r="A25" s="11" t="s">
        <v>221</v>
      </c>
      <c r="B25" s="16">
        <v>138</v>
      </c>
      <c r="C25" s="218">
        <v>14</v>
      </c>
      <c r="D25" s="22">
        <f t="shared" si="2"/>
        <v>1.9319999999999999</v>
      </c>
      <c r="E25" s="186"/>
      <c r="F25" s="22">
        <v>113</v>
      </c>
      <c r="G25" s="22">
        <f t="shared" si="3"/>
        <v>1.5820000000000001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</row>
    <row r="26" spans="1:19" ht="15" customHeight="1" x14ac:dyDescent="0.2">
      <c r="A26" s="11" t="s">
        <v>25</v>
      </c>
      <c r="B26" s="16">
        <v>138</v>
      </c>
      <c r="C26" s="218">
        <v>5</v>
      </c>
      <c r="D26" s="8">
        <f t="shared" si="2"/>
        <v>0.69</v>
      </c>
      <c r="E26" s="186"/>
      <c r="F26" s="8">
        <v>117</v>
      </c>
      <c r="G26" s="8">
        <f t="shared" si="3"/>
        <v>0.58499999999999996</v>
      </c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</row>
    <row r="27" spans="1:19" s="105" customFormat="1" ht="54" customHeight="1" x14ac:dyDescent="0.25">
      <c r="A27" s="92" t="s">
        <v>129</v>
      </c>
      <c r="B27" s="100">
        <v>138</v>
      </c>
      <c r="C27" s="201"/>
      <c r="D27" s="190"/>
      <c r="E27" s="103" t="s">
        <v>63</v>
      </c>
      <c r="F27" s="103"/>
      <c r="G27" s="104">
        <f>SUM(G28:G34)</f>
        <v>10.3462</v>
      </c>
      <c r="H27" s="96">
        <v>1.97</v>
      </c>
      <c r="I27" s="103">
        <v>2.71</v>
      </c>
      <c r="J27" s="96">
        <v>12.11</v>
      </c>
      <c r="K27" s="103">
        <v>85.75</v>
      </c>
      <c r="L27" s="103">
        <v>0.06</v>
      </c>
      <c r="M27" s="103">
        <v>10</v>
      </c>
      <c r="N27" s="103"/>
      <c r="O27" s="103"/>
      <c r="P27" s="103">
        <v>49.25</v>
      </c>
      <c r="Q27" s="103">
        <v>222.5</v>
      </c>
      <c r="R27" s="103">
        <v>26.5</v>
      </c>
      <c r="S27" s="103">
        <v>0.78</v>
      </c>
    </row>
    <row r="28" spans="1:19" s="138" customFormat="1" ht="15" customHeight="1" x14ac:dyDescent="0.2">
      <c r="A28" s="149" t="s">
        <v>102</v>
      </c>
      <c r="B28" s="100">
        <v>138</v>
      </c>
      <c r="C28" s="202">
        <v>5</v>
      </c>
      <c r="D28" s="55">
        <f>B28*C28/1000</f>
        <v>0.69</v>
      </c>
      <c r="E28" s="7"/>
      <c r="F28" s="22">
        <v>40</v>
      </c>
      <c r="G28" s="22">
        <f>C28*F28/1000</f>
        <v>0.2</v>
      </c>
      <c r="H28" s="54"/>
      <c r="I28" s="7"/>
      <c r="J28" s="54"/>
      <c r="K28" s="7"/>
      <c r="L28" s="7"/>
      <c r="M28" s="7"/>
      <c r="N28" s="7"/>
      <c r="O28" s="7"/>
      <c r="P28" s="7"/>
      <c r="Q28" s="7"/>
      <c r="R28" s="7"/>
      <c r="S28" s="7"/>
    </row>
    <row r="29" spans="1:19" s="105" customFormat="1" x14ac:dyDescent="0.2">
      <c r="A29" s="149" t="s">
        <v>27</v>
      </c>
      <c r="B29" s="100">
        <v>138</v>
      </c>
      <c r="C29" s="202">
        <v>100</v>
      </c>
      <c r="D29" s="55">
        <f t="shared" ref="D29:D53" si="4">B29*C29/1000</f>
        <v>13.8</v>
      </c>
      <c r="E29" s="7"/>
      <c r="F29" s="22">
        <v>16.899999999999999</v>
      </c>
      <c r="G29" s="22">
        <f t="shared" ref="G29:G51" si="5">C29*F29/1000</f>
        <v>1.6899999999999997</v>
      </c>
      <c r="H29" s="54"/>
      <c r="I29" s="7"/>
      <c r="J29" s="54"/>
      <c r="K29" s="7"/>
      <c r="L29" s="7"/>
      <c r="M29" s="7"/>
      <c r="N29" s="7"/>
      <c r="O29" s="7"/>
      <c r="P29" s="7"/>
      <c r="Q29" s="7"/>
      <c r="R29" s="7"/>
      <c r="S29" s="7"/>
    </row>
    <row r="30" spans="1:19" s="126" customFormat="1" ht="15" customHeight="1" x14ac:dyDescent="0.2">
      <c r="A30" s="149" t="s">
        <v>36</v>
      </c>
      <c r="B30" s="100">
        <v>138</v>
      </c>
      <c r="C30" s="202">
        <v>12</v>
      </c>
      <c r="D30" s="55">
        <f t="shared" si="4"/>
        <v>1.6559999999999999</v>
      </c>
      <c r="E30" s="7"/>
      <c r="F30" s="22">
        <v>24</v>
      </c>
      <c r="G30" s="22">
        <f t="shared" si="5"/>
        <v>0.28799999999999998</v>
      </c>
      <c r="H30" s="54"/>
      <c r="I30" s="7"/>
      <c r="J30" s="54"/>
      <c r="K30" s="7"/>
      <c r="L30" s="7"/>
      <c r="M30" s="7"/>
      <c r="N30" s="7"/>
      <c r="O30" s="7"/>
      <c r="P30" s="7"/>
      <c r="Q30" s="7"/>
      <c r="R30" s="7"/>
      <c r="S30" s="7"/>
    </row>
    <row r="31" spans="1:19" s="105" customFormat="1" ht="15" customHeight="1" x14ac:dyDescent="0.2">
      <c r="A31" s="149" t="s">
        <v>106</v>
      </c>
      <c r="B31" s="100">
        <v>138</v>
      </c>
      <c r="C31" s="202">
        <v>46</v>
      </c>
      <c r="D31" s="55">
        <f t="shared" si="4"/>
        <v>6.3479999999999999</v>
      </c>
      <c r="E31" s="7"/>
      <c r="F31" s="22">
        <v>163</v>
      </c>
      <c r="G31" s="22">
        <f t="shared" si="5"/>
        <v>7.4980000000000002</v>
      </c>
      <c r="H31" s="54"/>
      <c r="I31" s="7"/>
      <c r="J31" s="54"/>
      <c r="K31" s="7"/>
      <c r="L31" s="7"/>
      <c r="M31" s="7"/>
      <c r="N31" s="7"/>
      <c r="O31" s="7"/>
      <c r="P31" s="7"/>
      <c r="Q31" s="7"/>
      <c r="R31" s="7"/>
      <c r="S31" s="7"/>
    </row>
    <row r="32" spans="1:19" ht="15" customHeight="1" x14ac:dyDescent="0.2">
      <c r="A32" s="149" t="s">
        <v>28</v>
      </c>
      <c r="B32" s="100">
        <v>138</v>
      </c>
      <c r="C32" s="202">
        <v>13</v>
      </c>
      <c r="D32" s="55">
        <f t="shared" si="4"/>
        <v>1.794</v>
      </c>
      <c r="E32" s="7"/>
      <c r="F32" s="22">
        <v>22.4</v>
      </c>
      <c r="G32" s="22">
        <f t="shared" si="5"/>
        <v>0.29120000000000001</v>
      </c>
      <c r="H32" s="54"/>
      <c r="I32" s="7"/>
      <c r="J32" s="54"/>
      <c r="K32" s="7"/>
      <c r="L32" s="7"/>
      <c r="M32" s="7"/>
      <c r="N32" s="7"/>
      <c r="O32" s="7"/>
      <c r="P32" s="7"/>
      <c r="Q32" s="7"/>
      <c r="R32" s="7"/>
      <c r="S32" s="7"/>
    </row>
    <row r="33" spans="1:19" s="36" customFormat="1" ht="15" customHeight="1" x14ac:dyDescent="0.2">
      <c r="A33" s="149" t="s">
        <v>19</v>
      </c>
      <c r="B33" s="100">
        <v>138</v>
      </c>
      <c r="C33" s="202">
        <v>2</v>
      </c>
      <c r="D33" s="55">
        <f t="shared" si="4"/>
        <v>0.27600000000000002</v>
      </c>
      <c r="E33" s="7"/>
      <c r="F33" s="22">
        <v>14</v>
      </c>
      <c r="G33" s="22">
        <f t="shared" si="5"/>
        <v>2.8000000000000001E-2</v>
      </c>
      <c r="H33" s="54"/>
      <c r="I33" s="7"/>
      <c r="J33" s="54"/>
      <c r="K33" s="7"/>
      <c r="L33" s="7"/>
      <c r="M33" s="7"/>
      <c r="N33" s="7"/>
      <c r="O33" s="7"/>
      <c r="P33" s="7"/>
      <c r="Q33" s="7"/>
      <c r="R33" s="7"/>
      <c r="S33" s="7"/>
    </row>
    <row r="34" spans="1:19" ht="15" customHeight="1" x14ac:dyDescent="0.2">
      <c r="A34" s="87" t="s">
        <v>25</v>
      </c>
      <c r="B34" s="100">
        <v>138</v>
      </c>
      <c r="C34" s="200">
        <v>3</v>
      </c>
      <c r="D34" s="90">
        <f t="shared" si="4"/>
        <v>0.41399999999999998</v>
      </c>
      <c r="E34" s="6"/>
      <c r="F34" s="22">
        <v>117</v>
      </c>
      <c r="G34" s="22">
        <f t="shared" si="5"/>
        <v>0.35099999999999998</v>
      </c>
      <c r="H34" s="4"/>
      <c r="I34" s="6"/>
      <c r="J34" s="4"/>
      <c r="K34" s="6"/>
      <c r="L34" s="6"/>
      <c r="M34" s="6"/>
      <c r="N34" s="6"/>
      <c r="O34" s="6"/>
      <c r="P34" s="6"/>
      <c r="Q34" s="6"/>
      <c r="R34" s="6"/>
      <c r="S34" s="6"/>
    </row>
    <row r="35" spans="1:19" ht="24.75" customHeight="1" x14ac:dyDescent="0.2">
      <c r="A35" s="92" t="s">
        <v>222</v>
      </c>
      <c r="B35" s="100">
        <v>138</v>
      </c>
      <c r="C35" s="204"/>
      <c r="D35" s="168"/>
      <c r="E35" s="103" t="s">
        <v>108</v>
      </c>
      <c r="F35" s="96"/>
      <c r="G35" s="83">
        <f>G36+G37+G38+G39+G40+G42+G43</f>
        <v>37.045999999999999</v>
      </c>
      <c r="H35" s="95">
        <v>7.12</v>
      </c>
      <c r="I35" s="104">
        <v>15.12</v>
      </c>
      <c r="J35" s="95">
        <v>43.03</v>
      </c>
      <c r="K35" s="104">
        <v>176</v>
      </c>
      <c r="L35" s="103">
        <v>7.0000000000000007E-2</v>
      </c>
      <c r="M35" s="103">
        <v>3.73</v>
      </c>
      <c r="N35" s="103"/>
      <c r="O35" s="103">
        <v>0.47</v>
      </c>
      <c r="P35" s="103">
        <v>15.4</v>
      </c>
      <c r="Q35" s="103">
        <v>46.33</v>
      </c>
      <c r="R35" s="103">
        <v>14.07</v>
      </c>
      <c r="S35" s="103">
        <v>1.53</v>
      </c>
    </row>
    <row r="36" spans="1:19" s="105" customFormat="1" ht="15" customHeight="1" x14ac:dyDescent="0.2">
      <c r="A36" s="149" t="s">
        <v>165</v>
      </c>
      <c r="B36" s="100">
        <v>138</v>
      </c>
      <c r="C36" s="202">
        <v>97</v>
      </c>
      <c r="D36" s="22">
        <f t="shared" si="4"/>
        <v>13.385999999999999</v>
      </c>
      <c r="E36" s="186"/>
      <c r="F36" s="54">
        <v>370</v>
      </c>
      <c r="G36" s="22">
        <f t="shared" si="5"/>
        <v>35.89</v>
      </c>
      <c r="H36" s="54"/>
      <c r="I36" s="7"/>
      <c r="J36" s="54"/>
      <c r="K36" s="7"/>
      <c r="L36" s="186"/>
      <c r="M36" s="186"/>
      <c r="N36" s="186"/>
      <c r="O36" s="186"/>
      <c r="P36" s="186"/>
      <c r="Q36" s="186"/>
      <c r="R36" s="186"/>
      <c r="S36" s="186"/>
    </row>
    <row r="37" spans="1:19" s="105" customFormat="1" ht="12" customHeight="1" x14ac:dyDescent="0.2">
      <c r="A37" s="209" t="s">
        <v>25</v>
      </c>
      <c r="B37" s="100">
        <v>138</v>
      </c>
      <c r="C37" s="202">
        <v>5</v>
      </c>
      <c r="D37" s="22">
        <f t="shared" si="4"/>
        <v>0.69</v>
      </c>
      <c r="E37" s="7"/>
      <c r="F37" s="7">
        <v>117</v>
      </c>
      <c r="G37" s="22">
        <f t="shared" si="5"/>
        <v>0.58499999999999996</v>
      </c>
      <c r="H37" s="54"/>
      <c r="I37" s="54"/>
      <c r="J37" s="54"/>
      <c r="K37" s="54"/>
      <c r="L37" s="7"/>
      <c r="M37" s="7"/>
      <c r="N37" s="7"/>
      <c r="O37" s="7"/>
      <c r="P37" s="7"/>
      <c r="Q37" s="7"/>
      <c r="R37" s="7"/>
      <c r="S37" s="7"/>
    </row>
    <row r="38" spans="1:19" ht="15" customHeight="1" x14ac:dyDescent="0.2">
      <c r="A38" s="209" t="s">
        <v>37</v>
      </c>
      <c r="B38" s="100">
        <v>138</v>
      </c>
      <c r="C38" s="202">
        <v>2</v>
      </c>
      <c r="D38" s="22">
        <f t="shared" si="4"/>
        <v>0.27600000000000002</v>
      </c>
      <c r="E38" s="7"/>
      <c r="F38" s="7">
        <v>33</v>
      </c>
      <c r="G38" s="22">
        <f t="shared" si="5"/>
        <v>6.6000000000000003E-2</v>
      </c>
      <c r="H38" s="54"/>
      <c r="I38" s="54"/>
      <c r="J38" s="54"/>
      <c r="K38" s="54"/>
      <c r="L38" s="7"/>
      <c r="M38" s="7"/>
      <c r="N38" s="7"/>
      <c r="O38" s="7"/>
      <c r="P38" s="7"/>
      <c r="Q38" s="7"/>
      <c r="R38" s="7"/>
      <c r="S38" s="7"/>
    </row>
    <row r="39" spans="1:19" s="105" customFormat="1" x14ac:dyDescent="0.2">
      <c r="A39" s="149" t="s">
        <v>76</v>
      </c>
      <c r="B39" s="100">
        <v>138</v>
      </c>
      <c r="C39" s="202">
        <v>7</v>
      </c>
      <c r="D39" s="55">
        <f t="shared" si="4"/>
        <v>0.96599999999999997</v>
      </c>
      <c r="E39" s="7"/>
      <c r="F39" s="7">
        <v>55</v>
      </c>
      <c r="G39" s="22">
        <f t="shared" si="5"/>
        <v>0.38500000000000001</v>
      </c>
      <c r="H39" s="54"/>
      <c r="I39" s="7"/>
      <c r="J39" s="54"/>
      <c r="K39" s="7"/>
      <c r="L39" s="7"/>
      <c r="M39" s="7"/>
      <c r="N39" s="7"/>
      <c r="O39" s="7"/>
      <c r="P39" s="7"/>
      <c r="Q39" s="7"/>
      <c r="R39" s="7"/>
      <c r="S39" s="7"/>
    </row>
    <row r="40" spans="1:19" s="105" customFormat="1" ht="15" customHeight="1" x14ac:dyDescent="0.2">
      <c r="A40" s="149" t="s">
        <v>36</v>
      </c>
      <c r="B40" s="100">
        <v>138</v>
      </c>
      <c r="C40" s="202">
        <v>5</v>
      </c>
      <c r="D40" s="55">
        <f t="shared" si="4"/>
        <v>0.69</v>
      </c>
      <c r="E40" s="7"/>
      <c r="F40" s="7">
        <v>24</v>
      </c>
      <c r="G40" s="187">
        <f t="shared" si="5"/>
        <v>0.12</v>
      </c>
      <c r="H40" s="54"/>
      <c r="I40" s="7"/>
      <c r="J40" s="54"/>
      <c r="K40" s="7"/>
      <c r="L40" s="7"/>
      <c r="M40" s="7"/>
      <c r="N40" s="7"/>
      <c r="O40" s="7"/>
      <c r="P40" s="7"/>
      <c r="Q40" s="7"/>
      <c r="R40" s="7"/>
      <c r="S40" s="7"/>
    </row>
    <row r="41" spans="1:19" s="105" customFormat="1" ht="15" customHeight="1" x14ac:dyDescent="0.2">
      <c r="A41" s="149" t="s">
        <v>28</v>
      </c>
      <c r="B41" s="100">
        <v>138</v>
      </c>
      <c r="C41" s="202">
        <v>5</v>
      </c>
      <c r="D41" s="55">
        <f t="shared" si="4"/>
        <v>0.69</v>
      </c>
      <c r="E41" s="7"/>
      <c r="F41" s="7">
        <v>22.4</v>
      </c>
      <c r="G41" s="187">
        <f t="shared" si="5"/>
        <v>0.112</v>
      </c>
      <c r="H41" s="54"/>
      <c r="I41" s="7"/>
      <c r="J41" s="54"/>
      <c r="K41" s="7"/>
      <c r="L41" s="7"/>
      <c r="M41" s="7"/>
      <c r="N41" s="7"/>
      <c r="O41" s="7"/>
      <c r="P41" s="7"/>
      <c r="Q41" s="7"/>
      <c r="R41" s="7"/>
      <c r="S41" s="7"/>
    </row>
    <row r="42" spans="1:19" s="36" customFormat="1" ht="15" customHeight="1" x14ac:dyDescent="0.2">
      <c r="A42" s="149" t="s">
        <v>19</v>
      </c>
      <c r="B42" s="100">
        <v>138</v>
      </c>
      <c r="C42" s="202">
        <v>1</v>
      </c>
      <c r="D42" s="55">
        <f t="shared" si="4"/>
        <v>0.13800000000000001</v>
      </c>
      <c r="E42" s="7"/>
      <c r="F42" s="7">
        <v>14</v>
      </c>
      <c r="G42" s="187"/>
      <c r="H42" s="54"/>
      <c r="I42" s="7"/>
      <c r="J42" s="54"/>
      <c r="K42" s="7"/>
      <c r="L42" s="7"/>
      <c r="M42" s="7"/>
      <c r="N42" s="7"/>
      <c r="O42" s="7"/>
      <c r="P42" s="7"/>
      <c r="Q42" s="7"/>
      <c r="R42" s="7"/>
      <c r="S42" s="7"/>
    </row>
    <row r="43" spans="1:19" ht="15" customHeight="1" x14ac:dyDescent="0.2">
      <c r="A43" s="87" t="s">
        <v>166</v>
      </c>
      <c r="B43" s="100">
        <v>138</v>
      </c>
      <c r="C43" s="200">
        <v>5.0000000000000001E-3</v>
      </c>
      <c r="D43" s="90">
        <f t="shared" si="4"/>
        <v>6.9000000000000008E-4</v>
      </c>
      <c r="E43" s="6"/>
      <c r="F43" s="4"/>
      <c r="G43" s="22"/>
      <c r="H43" s="4"/>
      <c r="I43" s="6"/>
      <c r="J43" s="4"/>
      <c r="K43" s="6"/>
      <c r="L43" s="6"/>
      <c r="M43" s="6"/>
      <c r="N43" s="6"/>
      <c r="O43" s="6"/>
      <c r="P43" s="6"/>
      <c r="Q43" s="6"/>
      <c r="R43" s="6"/>
      <c r="S43" s="6"/>
    </row>
    <row r="44" spans="1:19" ht="42.75" customHeight="1" x14ac:dyDescent="0.2">
      <c r="A44" s="99" t="s">
        <v>103</v>
      </c>
      <c r="B44" s="100">
        <v>138</v>
      </c>
      <c r="C44" s="103"/>
      <c r="D44" s="168"/>
      <c r="E44" s="103">
        <v>150</v>
      </c>
      <c r="F44" s="96"/>
      <c r="G44" s="83">
        <f>G45+G46+G47+G48+G49</f>
        <v>7.1726499999999991</v>
      </c>
      <c r="H44" s="95">
        <v>3.37</v>
      </c>
      <c r="I44" s="104">
        <v>6.8</v>
      </c>
      <c r="J44" s="95">
        <v>18.3</v>
      </c>
      <c r="K44" s="104">
        <v>148.5</v>
      </c>
      <c r="L44" s="104">
        <v>0.2</v>
      </c>
      <c r="M44" s="104">
        <v>29</v>
      </c>
      <c r="N44" s="104"/>
      <c r="O44" s="104">
        <v>0.2</v>
      </c>
      <c r="P44" s="104">
        <v>24</v>
      </c>
      <c r="Q44" s="104">
        <v>108</v>
      </c>
      <c r="R44" s="104">
        <v>44</v>
      </c>
      <c r="S44" s="104">
        <v>1.6</v>
      </c>
    </row>
    <row r="45" spans="1:19" ht="15" customHeight="1" x14ac:dyDescent="0.2">
      <c r="A45" s="11" t="s">
        <v>27</v>
      </c>
      <c r="B45" s="100">
        <v>138</v>
      </c>
      <c r="C45" s="12">
        <v>150</v>
      </c>
      <c r="D45" s="55">
        <f t="shared" ref="D45:D47" si="6">B45*C45/1000</f>
        <v>20.7</v>
      </c>
      <c r="E45" s="7"/>
      <c r="F45" s="54">
        <v>16.899999999999999</v>
      </c>
      <c r="G45" s="22">
        <f t="shared" ref="G45:G49" si="7">C45*F45/1000</f>
        <v>2.5350000000000001</v>
      </c>
      <c r="H45" s="54"/>
      <c r="I45" s="7"/>
      <c r="J45" s="54"/>
      <c r="K45" s="7"/>
      <c r="L45" s="7"/>
      <c r="M45" s="7"/>
      <c r="N45" s="7"/>
      <c r="O45" s="7"/>
      <c r="P45" s="7"/>
      <c r="Q45" s="7"/>
      <c r="R45" s="7"/>
      <c r="S45" s="7"/>
    </row>
    <row r="46" spans="1:19" ht="15" customHeight="1" x14ac:dyDescent="0.2">
      <c r="A46" s="11" t="s">
        <v>41</v>
      </c>
      <c r="B46" s="100">
        <v>138</v>
      </c>
      <c r="C46" s="12">
        <v>4</v>
      </c>
      <c r="D46" s="55">
        <f t="shared" si="6"/>
        <v>0.55200000000000005</v>
      </c>
      <c r="E46" s="7"/>
      <c r="F46" s="54">
        <v>450</v>
      </c>
      <c r="G46" s="22">
        <f t="shared" si="7"/>
        <v>1.8</v>
      </c>
      <c r="H46" s="54"/>
      <c r="I46" s="7"/>
      <c r="J46" s="54"/>
      <c r="K46" s="7"/>
      <c r="L46" s="7"/>
      <c r="M46" s="7"/>
      <c r="N46" s="7"/>
      <c r="O46" s="7"/>
      <c r="P46" s="7"/>
      <c r="Q46" s="7"/>
      <c r="R46" s="7"/>
      <c r="S46" s="7"/>
    </row>
    <row r="47" spans="1:19" s="36" customFormat="1" ht="15.75" customHeight="1" x14ac:dyDescent="0.2">
      <c r="A47" s="11" t="s">
        <v>19</v>
      </c>
      <c r="B47" s="100">
        <v>138</v>
      </c>
      <c r="C47" s="12">
        <v>2</v>
      </c>
      <c r="D47" s="55">
        <f t="shared" si="6"/>
        <v>0.27600000000000002</v>
      </c>
      <c r="E47" s="7"/>
      <c r="F47" s="54">
        <v>14</v>
      </c>
      <c r="G47" s="22">
        <f t="shared" si="7"/>
        <v>2.8000000000000001E-2</v>
      </c>
      <c r="H47" s="54"/>
      <c r="I47" s="7"/>
      <c r="J47" s="54"/>
      <c r="K47" s="7"/>
      <c r="L47" s="7"/>
      <c r="M47" s="7"/>
      <c r="N47" s="7"/>
      <c r="O47" s="7"/>
      <c r="P47" s="7"/>
      <c r="Q47" s="7"/>
      <c r="R47" s="7"/>
      <c r="S47" s="7"/>
    </row>
    <row r="48" spans="1:19" ht="15" customHeight="1" x14ac:dyDescent="0.2">
      <c r="A48" s="11" t="s">
        <v>37</v>
      </c>
      <c r="B48" s="100">
        <v>138</v>
      </c>
      <c r="C48" s="12">
        <v>2</v>
      </c>
      <c r="D48" s="55"/>
      <c r="E48" s="7"/>
      <c r="F48" s="54">
        <v>33</v>
      </c>
      <c r="G48" s="22">
        <f t="shared" si="7"/>
        <v>6.6000000000000003E-2</v>
      </c>
      <c r="H48" s="54"/>
      <c r="I48" s="7"/>
      <c r="J48" s="54"/>
      <c r="K48" s="7"/>
      <c r="L48" s="7"/>
      <c r="M48" s="7"/>
      <c r="N48" s="7"/>
      <c r="O48" s="7"/>
      <c r="P48" s="7"/>
      <c r="Q48" s="7"/>
      <c r="R48" s="7"/>
      <c r="S48" s="7"/>
    </row>
    <row r="49" spans="1:19" s="105" customFormat="1" x14ac:dyDescent="0.2">
      <c r="A49" s="10" t="s">
        <v>59</v>
      </c>
      <c r="B49" s="100">
        <v>138</v>
      </c>
      <c r="C49" s="9">
        <v>45</v>
      </c>
      <c r="D49" s="90">
        <f t="shared" ref="D49" si="8">B49*C49/1000</f>
        <v>6.21</v>
      </c>
      <c r="E49" s="6"/>
      <c r="F49" s="4">
        <v>60.97</v>
      </c>
      <c r="G49" s="22">
        <f t="shared" si="7"/>
        <v>2.7436500000000001</v>
      </c>
      <c r="H49" s="4"/>
      <c r="I49" s="6"/>
      <c r="J49" s="4"/>
      <c r="K49" s="6"/>
      <c r="L49" s="6"/>
      <c r="M49" s="6"/>
      <c r="N49" s="6"/>
      <c r="O49" s="6"/>
      <c r="P49" s="6"/>
      <c r="Q49" s="6"/>
      <c r="R49" s="6"/>
      <c r="S49" s="6"/>
    </row>
    <row r="50" spans="1:19" ht="15" customHeight="1" x14ac:dyDescent="0.2">
      <c r="A50" s="99" t="s">
        <v>204</v>
      </c>
      <c r="B50" s="100">
        <v>138</v>
      </c>
      <c r="C50" s="110"/>
      <c r="D50" s="168"/>
      <c r="E50" s="103">
        <v>200</v>
      </c>
      <c r="F50" s="96"/>
      <c r="G50" s="83">
        <f>G51</f>
        <v>10.4</v>
      </c>
      <c r="H50" s="95">
        <v>1</v>
      </c>
      <c r="I50" s="104" t="s">
        <v>46</v>
      </c>
      <c r="J50" s="95">
        <v>19.8</v>
      </c>
      <c r="K50" s="104">
        <v>85</v>
      </c>
      <c r="L50" s="114">
        <v>20</v>
      </c>
      <c r="M50" s="114"/>
      <c r="N50" s="114">
        <v>0.67</v>
      </c>
      <c r="O50" s="114">
        <v>52</v>
      </c>
      <c r="P50" s="114">
        <v>82.67</v>
      </c>
      <c r="Q50" s="114">
        <v>30</v>
      </c>
      <c r="R50" s="114">
        <v>3.2</v>
      </c>
      <c r="S50" s="104"/>
    </row>
    <row r="51" spans="1:19" ht="19.5" customHeight="1" x14ac:dyDescent="0.2">
      <c r="A51" s="10" t="s">
        <v>204</v>
      </c>
      <c r="B51" s="100">
        <v>138</v>
      </c>
      <c r="C51" s="9">
        <v>200</v>
      </c>
      <c r="D51" s="90">
        <f t="shared" si="4"/>
        <v>27.6</v>
      </c>
      <c r="E51" s="6"/>
      <c r="F51" s="4">
        <v>52</v>
      </c>
      <c r="G51" s="22">
        <f t="shared" si="5"/>
        <v>10.4</v>
      </c>
      <c r="H51" s="4"/>
      <c r="I51" s="6"/>
      <c r="J51" s="4"/>
      <c r="K51" s="6"/>
      <c r="L51" s="6"/>
      <c r="M51" s="6"/>
      <c r="N51" s="6"/>
      <c r="O51" s="6"/>
      <c r="P51" s="6"/>
      <c r="Q51" s="6"/>
      <c r="R51" s="6"/>
      <c r="S51" s="6"/>
    </row>
    <row r="52" spans="1:19" s="105" customFormat="1" ht="19.5" customHeight="1" x14ac:dyDescent="0.2">
      <c r="A52" s="99" t="s">
        <v>44</v>
      </c>
      <c r="B52" s="100">
        <v>138</v>
      </c>
      <c r="C52" s="101"/>
      <c r="D52" s="168"/>
      <c r="E52" s="103">
        <v>90</v>
      </c>
      <c r="F52" s="103"/>
      <c r="G52" s="104">
        <f>SUM(G53)</f>
        <v>3.69</v>
      </c>
      <c r="H52" s="35">
        <v>8.4600000000000009</v>
      </c>
      <c r="I52" s="35">
        <v>2.5099999999999998</v>
      </c>
      <c r="J52" s="35">
        <v>44.33</v>
      </c>
      <c r="K52" s="35">
        <v>186</v>
      </c>
      <c r="L52" s="114">
        <v>0.04</v>
      </c>
      <c r="M52" s="114"/>
      <c r="N52" s="114"/>
      <c r="O52" s="114">
        <v>0.36</v>
      </c>
      <c r="P52" s="114">
        <v>9.1999999999999993</v>
      </c>
      <c r="Q52" s="114">
        <v>42.4</v>
      </c>
      <c r="R52" s="114">
        <v>10</v>
      </c>
      <c r="S52" s="114">
        <v>1.24</v>
      </c>
    </row>
    <row r="53" spans="1:19" s="105" customFormat="1" ht="15" customHeight="1" x14ac:dyDescent="0.2">
      <c r="A53" s="10" t="s">
        <v>44</v>
      </c>
      <c r="B53" s="100">
        <v>138</v>
      </c>
      <c r="C53" s="9">
        <v>90</v>
      </c>
      <c r="D53" s="90">
        <f t="shared" si="4"/>
        <v>12.42</v>
      </c>
      <c r="E53" s="6"/>
      <c r="F53" s="8">
        <v>41</v>
      </c>
      <c r="G53" s="8">
        <f>C53*F53/1000</f>
        <v>3.69</v>
      </c>
      <c r="H53" s="4"/>
      <c r="I53" s="6"/>
      <c r="J53" s="4"/>
      <c r="K53" s="6"/>
      <c r="L53" s="6"/>
      <c r="M53" s="6"/>
      <c r="N53" s="6"/>
      <c r="O53" s="6"/>
      <c r="P53" s="6"/>
      <c r="Q53" s="6"/>
      <c r="R53" s="6"/>
      <c r="S53" s="6"/>
    </row>
    <row r="54" spans="1:19" s="105" customFormat="1" ht="15" customHeight="1" x14ac:dyDescent="0.2">
      <c r="A54" s="163"/>
      <c r="B54" s="164"/>
      <c r="C54" s="179"/>
      <c r="D54" s="166"/>
      <c r="E54" s="167"/>
      <c r="F54" s="167"/>
      <c r="G54" s="167"/>
      <c r="H54" s="23">
        <f>SUM(H27:H53)</f>
        <v>21.92</v>
      </c>
      <c r="I54" s="23">
        <f>SUM(I17:I53)</f>
        <v>66.27</v>
      </c>
      <c r="J54" s="23">
        <f>SUM(J17:J53)</f>
        <v>227.47000000000003</v>
      </c>
      <c r="K54" s="23">
        <f>SUM(K21:K53)</f>
        <v>718.25</v>
      </c>
      <c r="L54" s="23">
        <f t="shared" ref="L54:S54" si="9">SUM(L17:L53)</f>
        <v>20.57</v>
      </c>
      <c r="M54" s="23">
        <f t="shared" si="9"/>
        <v>56.120000000000005</v>
      </c>
      <c r="N54" s="23">
        <f t="shared" si="9"/>
        <v>149.32</v>
      </c>
      <c r="O54" s="23">
        <f t="shared" si="9"/>
        <v>57.28</v>
      </c>
      <c r="P54" s="23">
        <f t="shared" si="9"/>
        <v>310.20999999999998</v>
      </c>
      <c r="Q54" s="23">
        <f t="shared" si="9"/>
        <v>723.36</v>
      </c>
      <c r="R54" s="23">
        <f t="shared" si="9"/>
        <v>174.76999999999998</v>
      </c>
      <c r="S54" s="23">
        <f t="shared" si="9"/>
        <v>10.68</v>
      </c>
    </row>
    <row r="55" spans="1:19" s="105" customFormat="1" ht="25.5" customHeight="1" x14ac:dyDescent="0.25">
      <c r="A55" s="145" t="s">
        <v>13</v>
      </c>
      <c r="B55" s="147">
        <f>B20</f>
        <v>138</v>
      </c>
      <c r="C55" s="141"/>
      <c r="D55" s="160"/>
      <c r="E55" s="141"/>
      <c r="F55" s="141"/>
      <c r="G55" s="141"/>
      <c r="H55" s="141"/>
      <c r="I55" s="141"/>
      <c r="J55" s="141"/>
      <c r="K55" s="142"/>
      <c r="L55" s="142"/>
      <c r="M55" s="142"/>
      <c r="N55" s="142"/>
      <c r="O55" s="142"/>
      <c r="P55" s="142"/>
      <c r="Q55" s="142"/>
      <c r="R55" s="142"/>
      <c r="S55" s="142"/>
    </row>
    <row r="56" spans="1:19" s="105" customFormat="1" ht="15" customHeight="1" x14ac:dyDescent="0.25">
      <c r="A56" s="99" t="s">
        <v>75</v>
      </c>
      <c r="B56" s="103">
        <v>138</v>
      </c>
      <c r="C56" s="172"/>
      <c r="D56" s="173"/>
      <c r="E56" s="103">
        <v>190</v>
      </c>
      <c r="F56" s="103"/>
      <c r="G56" s="104">
        <f>SUM(G57)</f>
        <v>16.890999999999998</v>
      </c>
      <c r="H56" s="104">
        <v>0.9</v>
      </c>
      <c r="I56" s="104">
        <v>0.2</v>
      </c>
      <c r="J56" s="104">
        <v>8.68</v>
      </c>
      <c r="K56" s="104">
        <v>103</v>
      </c>
      <c r="L56" s="97">
        <v>0.04</v>
      </c>
      <c r="M56" s="97">
        <v>64.290000000000006</v>
      </c>
      <c r="N56" s="97"/>
      <c r="O56" s="97">
        <v>0.21</v>
      </c>
      <c r="P56" s="97">
        <v>36.43</v>
      </c>
      <c r="Q56" s="97">
        <v>24.64</v>
      </c>
      <c r="R56" s="97">
        <v>13.93</v>
      </c>
      <c r="S56" s="97">
        <v>0.32</v>
      </c>
    </row>
    <row r="57" spans="1:19" s="105" customFormat="1" ht="15" customHeight="1" x14ac:dyDescent="0.2">
      <c r="A57" s="10" t="s">
        <v>75</v>
      </c>
      <c r="B57" s="6">
        <v>138</v>
      </c>
      <c r="C57" s="9">
        <v>190</v>
      </c>
      <c r="D57" s="8">
        <f>C57*B55/1000</f>
        <v>26.22</v>
      </c>
      <c r="E57" s="6"/>
      <c r="F57" s="6">
        <v>88.9</v>
      </c>
      <c r="G57" s="8">
        <f>C57*F57/1000</f>
        <v>16.890999999999998</v>
      </c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</row>
    <row r="58" spans="1:19" s="105" customFormat="1" ht="15" customHeight="1" x14ac:dyDescent="0.2">
      <c r="A58" s="33" t="s">
        <v>60</v>
      </c>
      <c r="B58" s="207">
        <v>138</v>
      </c>
      <c r="C58" s="37"/>
      <c r="D58" s="83"/>
      <c r="E58" s="35">
        <v>10</v>
      </c>
      <c r="F58" s="103"/>
      <c r="G58" s="104">
        <f>SUM(G59)</f>
        <v>1.6</v>
      </c>
      <c r="H58" s="83">
        <v>6.96</v>
      </c>
      <c r="I58" s="83">
        <v>8.85</v>
      </c>
      <c r="J58" s="83"/>
      <c r="K58" s="83">
        <v>60</v>
      </c>
      <c r="L58" s="70">
        <v>0.05</v>
      </c>
      <c r="M58" s="70"/>
      <c r="N58" s="70"/>
      <c r="O58" s="70"/>
      <c r="P58" s="70">
        <v>8</v>
      </c>
      <c r="Q58" s="70">
        <v>42</v>
      </c>
      <c r="R58" s="70">
        <v>6</v>
      </c>
      <c r="S58" s="70">
        <v>0.6</v>
      </c>
    </row>
    <row r="59" spans="1:19" s="105" customFormat="1" ht="15" customHeight="1" x14ac:dyDescent="0.2">
      <c r="A59" s="10" t="s">
        <v>60</v>
      </c>
      <c r="B59" s="207">
        <v>138</v>
      </c>
      <c r="C59" s="9">
        <v>10</v>
      </c>
      <c r="D59" s="8">
        <f>B52*C59/1000</f>
        <v>1.38</v>
      </c>
      <c r="E59" s="6"/>
      <c r="F59" s="22">
        <v>160</v>
      </c>
      <c r="G59" s="22">
        <f>C59*F59/1000</f>
        <v>1.6</v>
      </c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</row>
    <row r="60" spans="1:19" ht="15" customHeight="1" x14ac:dyDescent="0.2">
      <c r="A60" s="99" t="s">
        <v>89</v>
      </c>
      <c r="B60" s="207">
        <v>138</v>
      </c>
      <c r="C60" s="110"/>
      <c r="D60" s="104"/>
      <c r="E60" s="103">
        <v>200</v>
      </c>
      <c r="F60" s="103"/>
      <c r="G60" s="104">
        <f>SUM(G61)</f>
        <v>12.86467</v>
      </c>
      <c r="H60" s="104">
        <v>5.8</v>
      </c>
      <c r="I60" s="104">
        <v>5</v>
      </c>
      <c r="J60" s="104">
        <v>16</v>
      </c>
      <c r="K60" s="104">
        <v>61.2</v>
      </c>
      <c r="L60" s="97">
        <v>0.08</v>
      </c>
      <c r="M60" s="97">
        <v>2.6</v>
      </c>
      <c r="N60" s="97">
        <v>40</v>
      </c>
      <c r="O60" s="97"/>
      <c r="P60" s="97">
        <v>240</v>
      </c>
      <c r="Q60" s="97">
        <v>180</v>
      </c>
      <c r="R60" s="97">
        <v>28</v>
      </c>
      <c r="S60" s="97">
        <v>0.2</v>
      </c>
    </row>
    <row r="61" spans="1:19" s="178" customFormat="1" ht="15" customHeight="1" x14ac:dyDescent="0.2">
      <c r="A61" s="10" t="s">
        <v>90</v>
      </c>
      <c r="B61" s="207">
        <v>138</v>
      </c>
      <c r="C61" s="9">
        <v>211</v>
      </c>
      <c r="D61" s="8">
        <f t="shared" ref="D61" si="10">B61*C61/1000</f>
        <v>29.117999999999999</v>
      </c>
      <c r="E61" s="6"/>
      <c r="F61" s="22">
        <v>60.97</v>
      </c>
      <c r="G61" s="22">
        <f>C61*F61/1000</f>
        <v>12.86467</v>
      </c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</row>
    <row r="62" spans="1:19" s="148" customFormat="1" ht="15" customHeight="1" x14ac:dyDescent="0.2">
      <c r="A62" s="28"/>
      <c r="B62" s="42"/>
      <c r="C62" s="68"/>
      <c r="D62" s="69"/>
      <c r="E62" s="31"/>
      <c r="F62" s="31"/>
      <c r="G62" s="31"/>
      <c r="H62" s="15">
        <f>SUM(H56:H60)</f>
        <v>13.66</v>
      </c>
      <c r="I62" s="15">
        <f t="shared" ref="I62:S62" si="11">SUM(I56:I60)</f>
        <v>14.049999999999999</v>
      </c>
      <c r="J62" s="15">
        <f t="shared" si="11"/>
        <v>24.68</v>
      </c>
      <c r="K62" s="15">
        <f t="shared" si="11"/>
        <v>224.2</v>
      </c>
      <c r="L62" s="15">
        <f t="shared" si="11"/>
        <v>0.16999999999999998</v>
      </c>
      <c r="M62" s="15">
        <f t="shared" si="11"/>
        <v>66.89</v>
      </c>
      <c r="N62" s="15">
        <f t="shared" si="11"/>
        <v>40</v>
      </c>
      <c r="O62" s="15">
        <f t="shared" si="11"/>
        <v>0.21</v>
      </c>
      <c r="P62" s="15">
        <f t="shared" si="11"/>
        <v>284.43</v>
      </c>
      <c r="Q62" s="15">
        <f t="shared" si="11"/>
        <v>246.64</v>
      </c>
      <c r="R62" s="15">
        <f t="shared" si="11"/>
        <v>47.93</v>
      </c>
      <c r="S62" s="15">
        <f t="shared" si="11"/>
        <v>1.1199999999999999</v>
      </c>
    </row>
    <row r="63" spans="1:19" s="98" customFormat="1" ht="15" customHeight="1" x14ac:dyDescent="0.2">
      <c r="A63" s="58"/>
      <c r="B63" s="58"/>
      <c r="C63" s="58"/>
      <c r="D63" s="58"/>
      <c r="E63" s="58"/>
      <c r="F63" s="212" t="s">
        <v>47</v>
      </c>
      <c r="G63" s="50">
        <f>E65*E66</f>
        <v>17573.585160000002</v>
      </c>
      <c r="H63" s="155">
        <f>H19+H54+H62</f>
        <v>69.16</v>
      </c>
      <c r="I63" s="155">
        <f>I19+I54+I62</f>
        <v>114.52999999999999</v>
      </c>
      <c r="J63" s="155">
        <f>J19+J54+J62</f>
        <v>305.82000000000005</v>
      </c>
      <c r="K63" s="155">
        <f>K19+K54+K62</f>
        <v>1713.27</v>
      </c>
      <c r="L63" s="155">
        <f t="shared" ref="L63:S63" si="12">L19+L54+L62</f>
        <v>20.790000000000003</v>
      </c>
      <c r="M63" s="155">
        <f t="shared" si="12"/>
        <v>123.4</v>
      </c>
      <c r="N63" s="155">
        <f t="shared" si="12"/>
        <v>337.97</v>
      </c>
      <c r="O63" s="155">
        <f t="shared" si="12"/>
        <v>58.14</v>
      </c>
      <c r="P63" s="155">
        <f t="shared" si="12"/>
        <v>672.43000000000006</v>
      </c>
      <c r="Q63" s="155">
        <f t="shared" si="12"/>
        <v>1151.83</v>
      </c>
      <c r="R63" s="155">
        <f t="shared" si="12"/>
        <v>259.79999999999995</v>
      </c>
      <c r="S63" s="155">
        <f t="shared" si="12"/>
        <v>15.76</v>
      </c>
    </row>
    <row r="64" spans="1:19" s="41" customFormat="1" ht="15" customHeight="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</row>
    <row r="65" spans="1:9" ht="26.25" customHeight="1" x14ac:dyDescent="0.2">
      <c r="A65" s="2" t="s">
        <v>48</v>
      </c>
      <c r="E65" s="177">
        <v>138</v>
      </c>
      <c r="F65" s="2" t="s">
        <v>49</v>
      </c>
    </row>
    <row r="66" spans="1:9" x14ac:dyDescent="0.2">
      <c r="A66" s="2" t="s">
        <v>50</v>
      </c>
      <c r="E66" s="176">
        <f>SUM(G9+G14+G17+G21+G27+G35+G44+G50+G56+G52+G60)</f>
        <v>127.34482000000001</v>
      </c>
      <c r="F66" s="2" t="s">
        <v>51</v>
      </c>
    </row>
    <row r="68" spans="1:9" ht="37.5" customHeight="1" x14ac:dyDescent="0.2">
      <c r="A68" s="2" t="s">
        <v>271</v>
      </c>
      <c r="B68" s="3" t="s">
        <v>272</v>
      </c>
      <c r="E68" s="2" t="s">
        <v>52</v>
      </c>
      <c r="H68" s="3"/>
      <c r="I68" s="2" t="s">
        <v>53</v>
      </c>
    </row>
    <row r="70" spans="1:9" ht="15" customHeight="1" x14ac:dyDescent="0.2"/>
  </sheetData>
  <mergeCells count="6">
    <mergeCell ref="H5:K5"/>
    <mergeCell ref="A1:B1"/>
    <mergeCell ref="A2:B2"/>
    <mergeCell ref="A3:B3"/>
    <mergeCell ref="A4:B4"/>
    <mergeCell ref="C4:G5"/>
  </mergeCells>
  <pageMargins left="0.78740157480314965" right="0.39370078740157483" top="0.39370078740157483" bottom="0.39370078740157483" header="0.31496062992125984" footer="0.31496062992125984"/>
  <pageSetup paperSize="9" scale="47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6"/>
  <sheetViews>
    <sheetView view="pageBreakPreview" topLeftCell="A25" zoomScale="84" zoomScaleNormal="110" zoomScaleSheetLayoutView="84" workbookViewId="0">
      <selection activeCell="F62" sqref="F62"/>
    </sheetView>
  </sheetViews>
  <sheetFormatPr defaultColWidth="8.85546875" defaultRowHeight="12.75" x14ac:dyDescent="0.2"/>
  <cols>
    <col min="1" max="1" width="19.140625" style="2" bestFit="1" customWidth="1"/>
    <col min="2" max="2" width="12.28515625" style="2" customWidth="1"/>
    <col min="3" max="6" width="9.7109375" style="2" customWidth="1"/>
    <col min="7" max="7" width="11.42578125" style="2" customWidth="1"/>
    <col min="8" max="11" width="9.7109375" style="2" customWidth="1"/>
    <col min="12" max="16384" width="8.85546875" style="2"/>
  </cols>
  <sheetData>
    <row r="1" spans="1:19" x14ac:dyDescent="0.2">
      <c r="A1" s="274" t="s">
        <v>147</v>
      </c>
      <c r="B1" s="274"/>
    </row>
    <row r="2" spans="1:19" x14ac:dyDescent="0.2">
      <c r="A2" s="271" t="s">
        <v>14</v>
      </c>
      <c r="B2" s="271"/>
    </row>
    <row r="3" spans="1:19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7" t="s">
        <v>18</v>
      </c>
      <c r="D4" s="277"/>
      <c r="E4" s="277"/>
      <c r="F4" s="277"/>
      <c r="G4" s="277"/>
      <c r="H4" s="58"/>
      <c r="I4" s="58"/>
    </row>
    <row r="5" spans="1:19" ht="19.5" x14ac:dyDescent="0.25">
      <c r="C5" s="277"/>
      <c r="D5" s="277"/>
      <c r="E5" s="277"/>
      <c r="F5" s="277"/>
      <c r="G5" s="277"/>
      <c r="H5" s="275" t="s">
        <v>82</v>
      </c>
      <c r="I5" s="275"/>
      <c r="J5" s="275"/>
      <c r="K5" s="275"/>
    </row>
    <row r="6" spans="1:19" x14ac:dyDescent="0.2">
      <c r="E6" s="2" t="s">
        <v>202</v>
      </c>
    </row>
    <row r="7" spans="1:19" s="1" customFormat="1" ht="43.9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s="138" customFormat="1" ht="24.75" customHeight="1" x14ac:dyDescent="0.25">
      <c r="A8" s="134" t="s">
        <v>11</v>
      </c>
      <c r="B8" s="135">
        <v>99</v>
      </c>
      <c r="C8" s="136"/>
      <c r="D8" s="136"/>
      <c r="E8" s="136"/>
      <c r="F8" s="136"/>
      <c r="G8" s="136"/>
      <c r="H8" s="136"/>
      <c r="I8" s="136"/>
      <c r="J8" s="136"/>
      <c r="K8" s="137"/>
      <c r="L8" s="137"/>
      <c r="M8" s="137"/>
      <c r="N8" s="137"/>
      <c r="O8" s="137"/>
      <c r="P8" s="137"/>
      <c r="Q8" s="137"/>
      <c r="R8" s="137"/>
      <c r="S8" s="137"/>
    </row>
    <row r="9" spans="1:19" s="105" customFormat="1" ht="33.75" customHeight="1" x14ac:dyDescent="0.25">
      <c r="A9" s="92" t="s">
        <v>219</v>
      </c>
      <c r="B9" s="100">
        <v>99</v>
      </c>
      <c r="C9" s="201"/>
      <c r="D9" s="103"/>
      <c r="E9" s="103">
        <v>116</v>
      </c>
      <c r="F9" s="103"/>
      <c r="G9" s="104">
        <f>SUM(G10:G13)</f>
        <v>19.557099999999998</v>
      </c>
      <c r="H9" s="104">
        <v>20.6</v>
      </c>
      <c r="I9" s="104">
        <v>30.6</v>
      </c>
      <c r="J9" s="104">
        <v>2.15</v>
      </c>
      <c r="K9" s="104">
        <v>251.5</v>
      </c>
      <c r="L9" s="104">
        <v>0.08</v>
      </c>
      <c r="M9" s="104">
        <v>0.26</v>
      </c>
      <c r="N9" s="104">
        <v>318.52999999999997</v>
      </c>
      <c r="O9" s="104">
        <v>0.71</v>
      </c>
      <c r="P9" s="104">
        <v>112.91</v>
      </c>
      <c r="Q9" s="104">
        <v>249</v>
      </c>
      <c r="R9" s="104">
        <v>19.010000000000002</v>
      </c>
      <c r="S9" s="104">
        <v>2.74</v>
      </c>
    </row>
    <row r="10" spans="1:19" ht="15" customHeight="1" x14ac:dyDescent="0.2">
      <c r="A10" s="149" t="s">
        <v>59</v>
      </c>
      <c r="B10" s="100">
        <v>99</v>
      </c>
      <c r="C10" s="202">
        <v>30</v>
      </c>
      <c r="D10" s="7">
        <f>B10*C10/1000</f>
        <v>2.97</v>
      </c>
      <c r="E10" s="7"/>
      <c r="F10" s="22">
        <v>60.97</v>
      </c>
      <c r="G10" s="22">
        <f>C10*F10/1000</f>
        <v>1.8290999999999999</v>
      </c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</row>
    <row r="11" spans="1:19" s="36" customFormat="1" ht="15" customHeight="1" x14ac:dyDescent="0.2">
      <c r="A11" s="149" t="s">
        <v>41</v>
      </c>
      <c r="B11" s="100">
        <v>99</v>
      </c>
      <c r="C11" s="202">
        <v>14</v>
      </c>
      <c r="D11" s="7">
        <f t="shared" ref="D11:D13" si="0">B11*C11/1000</f>
        <v>1.3859999999999999</v>
      </c>
      <c r="E11" s="7"/>
      <c r="F11" s="22">
        <v>450</v>
      </c>
      <c r="G11" s="22">
        <f t="shared" ref="G11:G12" si="1">C11*F11/1000</f>
        <v>6.3</v>
      </c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</row>
    <row r="12" spans="1:19" ht="15" customHeight="1" x14ac:dyDescent="0.2">
      <c r="A12" s="149" t="s">
        <v>19</v>
      </c>
      <c r="B12" s="100">
        <v>99</v>
      </c>
      <c r="C12" s="202">
        <v>2</v>
      </c>
      <c r="D12" s="7">
        <f t="shared" si="0"/>
        <v>0.19800000000000001</v>
      </c>
      <c r="E12" s="7"/>
      <c r="F12" s="22">
        <v>14</v>
      </c>
      <c r="G12" s="22">
        <f t="shared" si="1"/>
        <v>2.8000000000000001E-2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</row>
    <row r="13" spans="1:19" ht="15" customHeight="1" x14ac:dyDescent="0.2">
      <c r="A13" s="87" t="s">
        <v>68</v>
      </c>
      <c r="B13" s="100">
        <v>99</v>
      </c>
      <c r="C13" s="200">
        <v>80</v>
      </c>
      <c r="D13" s="6">
        <f t="shared" si="0"/>
        <v>7.92</v>
      </c>
      <c r="E13" s="6"/>
      <c r="F13" s="8">
        <v>5.7</v>
      </c>
      <c r="G13" s="22">
        <f>C13*F13/40</f>
        <v>11.4</v>
      </c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</row>
    <row r="14" spans="1:19" s="36" customFormat="1" ht="15" customHeight="1" x14ac:dyDescent="0.2">
      <c r="A14" s="33" t="s">
        <v>60</v>
      </c>
      <c r="B14" s="100">
        <v>99</v>
      </c>
      <c r="C14" s="37"/>
      <c r="D14" s="83"/>
      <c r="E14" s="35">
        <v>18</v>
      </c>
      <c r="F14" s="103"/>
      <c r="G14" s="104">
        <f>SUM(G15)</f>
        <v>2.88</v>
      </c>
      <c r="H14" s="83">
        <v>6.96</v>
      </c>
      <c r="I14" s="83">
        <v>8.85</v>
      </c>
      <c r="J14" s="83"/>
      <c r="K14" s="83">
        <v>108</v>
      </c>
      <c r="L14" s="70">
        <v>0.05</v>
      </c>
      <c r="M14" s="70"/>
      <c r="N14" s="70"/>
      <c r="O14" s="70"/>
      <c r="P14" s="70">
        <v>8</v>
      </c>
      <c r="Q14" s="70">
        <v>42</v>
      </c>
      <c r="R14" s="70">
        <v>6</v>
      </c>
      <c r="S14" s="70">
        <v>0.6</v>
      </c>
    </row>
    <row r="15" spans="1:19" s="36" customFormat="1" ht="15" customHeight="1" x14ac:dyDescent="0.2">
      <c r="A15" s="10" t="s">
        <v>60</v>
      </c>
      <c r="B15" s="100">
        <v>99</v>
      </c>
      <c r="C15" s="9">
        <v>18</v>
      </c>
      <c r="D15" s="8">
        <f>B10*C15/1000</f>
        <v>1.782</v>
      </c>
      <c r="E15" s="6"/>
      <c r="F15" s="22">
        <v>160</v>
      </c>
      <c r="G15" s="22">
        <f>C15*F15/1000</f>
        <v>2.88</v>
      </c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</row>
    <row r="16" spans="1:19" s="36" customFormat="1" ht="15" customHeight="1" x14ac:dyDescent="0.2">
      <c r="A16" s="33" t="s">
        <v>20</v>
      </c>
      <c r="B16" s="100">
        <v>99</v>
      </c>
      <c r="C16" s="37"/>
      <c r="D16" s="83"/>
      <c r="E16" s="35">
        <v>200</v>
      </c>
      <c r="F16" s="103"/>
      <c r="G16" s="104">
        <f>SUM(G17:G18)</f>
        <v>1.575</v>
      </c>
      <c r="H16" s="103">
        <v>0.8</v>
      </c>
      <c r="I16" s="103">
        <v>0.44</v>
      </c>
      <c r="J16" s="103">
        <v>23.02</v>
      </c>
      <c r="K16" s="104">
        <v>81.819999999999993</v>
      </c>
      <c r="L16" s="104"/>
      <c r="M16" s="104">
        <v>0.27</v>
      </c>
      <c r="N16" s="104"/>
      <c r="O16" s="104"/>
      <c r="P16" s="104">
        <v>13.6</v>
      </c>
      <c r="Q16" s="104">
        <v>22.13</v>
      </c>
      <c r="R16" s="104">
        <v>11.73</v>
      </c>
      <c r="S16" s="104">
        <v>2.13</v>
      </c>
    </row>
    <row r="17" spans="1:19" s="105" customFormat="1" ht="15" customHeight="1" x14ac:dyDescent="0.2">
      <c r="A17" s="11" t="s">
        <v>21</v>
      </c>
      <c r="B17" s="100">
        <v>99</v>
      </c>
      <c r="C17" s="12">
        <v>3</v>
      </c>
      <c r="D17" s="22">
        <f>B8*C17/1000</f>
        <v>0.29699999999999999</v>
      </c>
      <c r="E17" s="7"/>
      <c r="F17" s="22">
        <v>275</v>
      </c>
      <c r="G17" s="22">
        <f>C17*F17/1000</f>
        <v>0.82499999999999996</v>
      </c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</row>
    <row r="18" spans="1:19" s="36" customFormat="1" ht="15" customHeight="1" x14ac:dyDescent="0.2">
      <c r="A18" s="10" t="s">
        <v>22</v>
      </c>
      <c r="B18" s="100">
        <v>99</v>
      </c>
      <c r="C18" s="9">
        <v>15</v>
      </c>
      <c r="D18" s="22">
        <f>B9*C18/1000</f>
        <v>1.4850000000000001</v>
      </c>
      <c r="E18" s="6"/>
      <c r="F18" s="8">
        <v>50</v>
      </c>
      <c r="G18" s="22">
        <f>C18*F18/1000</f>
        <v>0.75</v>
      </c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</row>
    <row r="19" spans="1:19" s="105" customFormat="1" ht="15" customHeight="1" x14ac:dyDescent="0.2">
      <c r="A19" s="33" t="s">
        <v>149</v>
      </c>
      <c r="B19" s="100">
        <v>99</v>
      </c>
      <c r="C19" s="37"/>
      <c r="D19" s="56"/>
      <c r="E19" s="35">
        <v>150</v>
      </c>
      <c r="F19" s="103"/>
      <c r="G19" s="104">
        <f>SUM(G20)</f>
        <v>6.15</v>
      </c>
      <c r="H19" s="103">
        <v>12.18</v>
      </c>
      <c r="I19" s="103">
        <v>3.17</v>
      </c>
      <c r="J19" s="103">
        <v>28.5</v>
      </c>
      <c r="K19" s="104">
        <v>363</v>
      </c>
      <c r="L19" s="104">
        <v>0.05</v>
      </c>
      <c r="M19" s="104"/>
      <c r="N19" s="104"/>
      <c r="O19" s="104">
        <v>0.65</v>
      </c>
      <c r="P19" s="104">
        <v>11.5</v>
      </c>
      <c r="Q19" s="104">
        <v>43.5</v>
      </c>
      <c r="R19" s="104">
        <v>16.5</v>
      </c>
      <c r="S19" s="104">
        <v>0.55000000000000004</v>
      </c>
    </row>
    <row r="20" spans="1:19" ht="15" customHeight="1" x14ac:dyDescent="0.2">
      <c r="A20" s="10" t="s">
        <v>149</v>
      </c>
      <c r="B20" s="100">
        <v>99</v>
      </c>
      <c r="C20" s="9">
        <v>150</v>
      </c>
      <c r="D20" s="8">
        <f>B11*C20/1000</f>
        <v>14.85</v>
      </c>
      <c r="E20" s="6"/>
      <c r="F20" s="8">
        <v>41</v>
      </c>
      <c r="G20" s="8">
        <f>C20*F20/1000</f>
        <v>6.15</v>
      </c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</row>
    <row r="21" spans="1:19" s="36" customFormat="1" ht="15" customHeight="1" x14ac:dyDescent="0.2">
      <c r="A21" s="163"/>
      <c r="B21" s="164"/>
      <c r="C21" s="179"/>
      <c r="D21" s="166"/>
      <c r="E21" s="167"/>
      <c r="F21" s="167"/>
      <c r="G21" s="167"/>
      <c r="H21" s="23">
        <f>SUM(H9:H20)</f>
        <v>40.540000000000006</v>
      </c>
      <c r="I21" s="23">
        <f>SUM(I9:I20)</f>
        <v>43.06</v>
      </c>
      <c r="J21" s="23">
        <f>SUM(J9:J20)</f>
        <v>53.67</v>
      </c>
      <c r="K21" s="23">
        <f>SUM(K9:K20)</f>
        <v>804.31999999999994</v>
      </c>
      <c r="L21" s="23">
        <f t="shared" ref="L21:S21" si="2">SUM(L9:L20)</f>
        <v>0.18</v>
      </c>
      <c r="M21" s="23">
        <f t="shared" si="2"/>
        <v>0.53</v>
      </c>
      <c r="N21" s="23">
        <f t="shared" si="2"/>
        <v>318.52999999999997</v>
      </c>
      <c r="O21" s="23">
        <f t="shared" si="2"/>
        <v>1.3599999999999999</v>
      </c>
      <c r="P21" s="23">
        <f t="shared" si="2"/>
        <v>146.01</v>
      </c>
      <c r="Q21" s="23">
        <f t="shared" si="2"/>
        <v>356.63</v>
      </c>
      <c r="R21" s="23">
        <f t="shared" si="2"/>
        <v>53.24</v>
      </c>
      <c r="S21" s="23">
        <f t="shared" si="2"/>
        <v>6.0200000000000005</v>
      </c>
    </row>
    <row r="22" spans="1:19" ht="22.5" customHeight="1" x14ac:dyDescent="0.2">
      <c r="A22" s="145" t="s">
        <v>12</v>
      </c>
      <c r="B22" s="147">
        <f>B8</f>
        <v>99</v>
      </c>
      <c r="C22" s="141"/>
      <c r="D22" s="160"/>
      <c r="E22" s="141"/>
      <c r="F22" s="141"/>
      <c r="G22" s="141"/>
      <c r="H22" s="141"/>
      <c r="I22" s="141"/>
      <c r="J22" s="141"/>
      <c r="K22" s="142"/>
      <c r="L22" s="142"/>
      <c r="M22" s="142"/>
      <c r="N22" s="142"/>
      <c r="O22" s="142"/>
      <c r="P22" s="142"/>
      <c r="Q22" s="142"/>
      <c r="R22" s="142"/>
      <c r="S22" s="142"/>
    </row>
    <row r="23" spans="1:19" ht="49.5" customHeight="1" x14ac:dyDescent="0.2">
      <c r="A23" s="38" t="s">
        <v>220</v>
      </c>
      <c r="B23" s="16">
        <v>99</v>
      </c>
      <c r="C23" s="12"/>
      <c r="D23" s="22"/>
      <c r="E23" s="40">
        <v>75</v>
      </c>
      <c r="F23" s="22"/>
      <c r="G23" s="184">
        <f>G24+G28</f>
        <v>1.6521999999999999</v>
      </c>
      <c r="H23" s="40">
        <v>1.37</v>
      </c>
      <c r="I23" s="40">
        <v>1.75</v>
      </c>
      <c r="J23" s="40">
        <v>7.73</v>
      </c>
      <c r="K23" s="40">
        <v>37</v>
      </c>
      <c r="L23" s="40">
        <v>0.1</v>
      </c>
      <c r="M23" s="40">
        <v>13</v>
      </c>
      <c r="N23" s="40"/>
      <c r="O23" s="40">
        <v>2.95</v>
      </c>
      <c r="P23" s="40">
        <v>40.4</v>
      </c>
      <c r="Q23" s="40">
        <v>48.8</v>
      </c>
      <c r="R23" s="40">
        <v>23.4</v>
      </c>
      <c r="S23" s="40">
        <v>1.02</v>
      </c>
    </row>
    <row r="24" spans="1:19" ht="15" customHeight="1" x14ac:dyDescent="0.2">
      <c r="A24" s="11" t="s">
        <v>30</v>
      </c>
      <c r="B24" s="16">
        <v>99</v>
      </c>
      <c r="C24" s="218">
        <v>58</v>
      </c>
      <c r="D24" s="22">
        <f t="shared" ref="D24:D28" si="3">B24*C24/1000</f>
        <v>5.742</v>
      </c>
      <c r="E24" s="186"/>
      <c r="F24" s="22">
        <v>18.399999999999999</v>
      </c>
      <c r="G24" s="22">
        <f t="shared" ref="G24:G28" si="4">C24*F24/1000</f>
        <v>1.0671999999999999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</row>
    <row r="25" spans="1:19" ht="15" customHeight="1" x14ac:dyDescent="0.2">
      <c r="A25" s="11" t="s">
        <v>109</v>
      </c>
      <c r="B25" s="16">
        <v>99</v>
      </c>
      <c r="C25" s="218">
        <v>19</v>
      </c>
      <c r="D25" s="22">
        <f t="shared" si="3"/>
        <v>1.881</v>
      </c>
      <c r="E25" s="186"/>
      <c r="F25" s="22">
        <v>51.67</v>
      </c>
      <c r="G25" s="22">
        <f t="shared" si="4"/>
        <v>0.98172999999999999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</row>
    <row r="26" spans="1:19" ht="15" customHeight="1" x14ac:dyDescent="0.2">
      <c r="A26" s="11" t="s">
        <v>36</v>
      </c>
      <c r="B26" s="16">
        <v>99</v>
      </c>
      <c r="C26" s="218">
        <v>5</v>
      </c>
      <c r="D26" s="22">
        <f t="shared" si="3"/>
        <v>0.495</v>
      </c>
      <c r="E26" s="186"/>
      <c r="F26" s="22">
        <v>24</v>
      </c>
      <c r="G26" s="22">
        <f t="shared" si="4"/>
        <v>0.12</v>
      </c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</row>
    <row r="27" spans="1:19" ht="15" customHeight="1" x14ac:dyDescent="0.2">
      <c r="A27" s="11" t="s">
        <v>221</v>
      </c>
      <c r="B27" s="16">
        <v>99</v>
      </c>
      <c r="C27" s="218">
        <v>14</v>
      </c>
      <c r="D27" s="22">
        <f t="shared" si="3"/>
        <v>1.3859999999999999</v>
      </c>
      <c r="E27" s="186"/>
      <c r="F27" s="22">
        <v>131</v>
      </c>
      <c r="G27" s="22">
        <f t="shared" si="4"/>
        <v>1.8340000000000001</v>
      </c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</row>
    <row r="28" spans="1:19" ht="15" customHeight="1" x14ac:dyDescent="0.2">
      <c r="A28" s="11" t="s">
        <v>25</v>
      </c>
      <c r="B28" s="16">
        <v>99</v>
      </c>
      <c r="C28" s="218">
        <v>5</v>
      </c>
      <c r="D28" s="8">
        <f t="shared" si="3"/>
        <v>0.495</v>
      </c>
      <c r="E28" s="186"/>
      <c r="F28" s="8">
        <v>117</v>
      </c>
      <c r="G28" s="8">
        <f t="shared" si="4"/>
        <v>0.58499999999999996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</row>
    <row r="29" spans="1:19" s="105" customFormat="1" ht="54" customHeight="1" x14ac:dyDescent="0.2">
      <c r="A29" s="92" t="s">
        <v>129</v>
      </c>
      <c r="B29" s="16">
        <v>99</v>
      </c>
      <c r="C29" s="201"/>
      <c r="D29" s="190"/>
      <c r="E29" s="103" t="s">
        <v>63</v>
      </c>
      <c r="F29" s="103"/>
      <c r="G29" s="104">
        <f>SUM(G30:G36)</f>
        <v>10.3462</v>
      </c>
      <c r="H29" s="96">
        <v>1.97</v>
      </c>
      <c r="I29" s="103">
        <v>2.71</v>
      </c>
      <c r="J29" s="96">
        <v>12.11</v>
      </c>
      <c r="K29" s="103">
        <v>85.75</v>
      </c>
      <c r="L29" s="103">
        <v>0.06</v>
      </c>
      <c r="M29" s="103">
        <v>10</v>
      </c>
      <c r="N29" s="103"/>
      <c r="O29" s="103"/>
      <c r="P29" s="103">
        <v>49.25</v>
      </c>
      <c r="Q29" s="103">
        <v>222.5</v>
      </c>
      <c r="R29" s="103">
        <v>26.5</v>
      </c>
      <c r="S29" s="103">
        <v>0.78</v>
      </c>
    </row>
    <row r="30" spans="1:19" s="138" customFormat="1" ht="15" customHeight="1" x14ac:dyDescent="0.2">
      <c r="A30" s="149" t="s">
        <v>102</v>
      </c>
      <c r="B30" s="16">
        <v>99</v>
      </c>
      <c r="C30" s="202">
        <v>5</v>
      </c>
      <c r="D30" s="55">
        <f>B30*C30/1000</f>
        <v>0.495</v>
      </c>
      <c r="E30" s="7"/>
      <c r="F30" s="22">
        <v>40</v>
      </c>
      <c r="G30" s="22">
        <f>C30*F30/1000</f>
        <v>0.2</v>
      </c>
      <c r="H30" s="54"/>
      <c r="I30" s="7"/>
      <c r="J30" s="54"/>
      <c r="K30" s="7"/>
      <c r="L30" s="7"/>
      <c r="M30" s="7"/>
      <c r="N30" s="7"/>
      <c r="O30" s="7"/>
      <c r="P30" s="7"/>
      <c r="Q30" s="7"/>
      <c r="R30" s="7"/>
      <c r="S30" s="7"/>
    </row>
    <row r="31" spans="1:19" s="105" customFormat="1" x14ac:dyDescent="0.2">
      <c r="A31" s="149" t="s">
        <v>27</v>
      </c>
      <c r="B31" s="16">
        <v>99</v>
      </c>
      <c r="C31" s="202">
        <v>100</v>
      </c>
      <c r="D31" s="55">
        <f t="shared" ref="D31:D57" si="5">B31*C31/1000</f>
        <v>9.9</v>
      </c>
      <c r="E31" s="7"/>
      <c r="F31" s="22">
        <v>16.899999999999999</v>
      </c>
      <c r="G31" s="22">
        <f t="shared" ref="G31:G53" si="6">C31*F31/1000</f>
        <v>1.6899999999999997</v>
      </c>
      <c r="H31" s="54"/>
      <c r="I31" s="7"/>
      <c r="J31" s="54"/>
      <c r="K31" s="7"/>
      <c r="L31" s="7"/>
      <c r="M31" s="7"/>
      <c r="N31" s="7"/>
      <c r="O31" s="7"/>
      <c r="P31" s="7"/>
      <c r="Q31" s="7"/>
      <c r="R31" s="7"/>
      <c r="S31" s="7"/>
    </row>
    <row r="32" spans="1:19" s="126" customFormat="1" ht="15" customHeight="1" x14ac:dyDescent="0.2">
      <c r="A32" s="149" t="s">
        <v>36</v>
      </c>
      <c r="B32" s="16">
        <v>99</v>
      </c>
      <c r="C32" s="202">
        <v>12</v>
      </c>
      <c r="D32" s="55">
        <f t="shared" si="5"/>
        <v>1.1879999999999999</v>
      </c>
      <c r="E32" s="7"/>
      <c r="F32" s="22">
        <v>24</v>
      </c>
      <c r="G32" s="22">
        <f t="shared" si="6"/>
        <v>0.28799999999999998</v>
      </c>
      <c r="H32" s="54"/>
      <c r="I32" s="7"/>
      <c r="J32" s="54"/>
      <c r="K32" s="7"/>
      <c r="L32" s="7"/>
      <c r="M32" s="7"/>
      <c r="N32" s="7"/>
      <c r="O32" s="7"/>
      <c r="P32" s="7"/>
      <c r="Q32" s="7"/>
      <c r="R32" s="7"/>
      <c r="S32" s="7"/>
    </row>
    <row r="33" spans="1:19" s="105" customFormat="1" ht="15" customHeight="1" x14ac:dyDescent="0.2">
      <c r="A33" s="149" t="s">
        <v>106</v>
      </c>
      <c r="B33" s="16">
        <v>99</v>
      </c>
      <c r="C33" s="202">
        <v>46</v>
      </c>
      <c r="D33" s="55">
        <f t="shared" si="5"/>
        <v>4.5540000000000003</v>
      </c>
      <c r="E33" s="7"/>
      <c r="F33" s="22">
        <v>163</v>
      </c>
      <c r="G33" s="22">
        <f t="shared" si="6"/>
        <v>7.4980000000000002</v>
      </c>
      <c r="H33" s="54"/>
      <c r="I33" s="7"/>
      <c r="J33" s="54"/>
      <c r="K33" s="7"/>
      <c r="L33" s="7"/>
      <c r="M33" s="7"/>
      <c r="N33" s="7"/>
      <c r="O33" s="7"/>
      <c r="P33" s="7"/>
      <c r="Q33" s="7"/>
      <c r="R33" s="7"/>
      <c r="S33" s="7"/>
    </row>
    <row r="34" spans="1:19" ht="15" customHeight="1" x14ac:dyDescent="0.2">
      <c r="A34" s="149" t="s">
        <v>28</v>
      </c>
      <c r="B34" s="16">
        <v>99</v>
      </c>
      <c r="C34" s="202">
        <v>13</v>
      </c>
      <c r="D34" s="55">
        <f t="shared" si="5"/>
        <v>1.2869999999999999</v>
      </c>
      <c r="E34" s="7"/>
      <c r="F34" s="22">
        <v>22.4</v>
      </c>
      <c r="G34" s="22">
        <f t="shared" si="6"/>
        <v>0.29120000000000001</v>
      </c>
      <c r="H34" s="54"/>
      <c r="I34" s="7"/>
      <c r="J34" s="54"/>
      <c r="K34" s="7"/>
      <c r="L34" s="7"/>
      <c r="M34" s="7"/>
      <c r="N34" s="7"/>
      <c r="O34" s="7"/>
      <c r="P34" s="7"/>
      <c r="Q34" s="7"/>
      <c r="R34" s="7"/>
      <c r="S34" s="7"/>
    </row>
    <row r="35" spans="1:19" s="36" customFormat="1" ht="15" customHeight="1" x14ac:dyDescent="0.2">
      <c r="A35" s="149" t="s">
        <v>19</v>
      </c>
      <c r="B35" s="16">
        <v>99</v>
      </c>
      <c r="C35" s="202">
        <v>2</v>
      </c>
      <c r="D35" s="55">
        <f t="shared" si="5"/>
        <v>0.19800000000000001</v>
      </c>
      <c r="E35" s="7"/>
      <c r="F35" s="22">
        <v>14</v>
      </c>
      <c r="G35" s="22">
        <f t="shared" si="6"/>
        <v>2.8000000000000001E-2</v>
      </c>
      <c r="H35" s="54"/>
      <c r="I35" s="7"/>
      <c r="J35" s="54"/>
      <c r="K35" s="7"/>
      <c r="L35" s="7"/>
      <c r="M35" s="7"/>
      <c r="N35" s="7"/>
      <c r="O35" s="7"/>
      <c r="P35" s="7"/>
      <c r="Q35" s="7"/>
      <c r="R35" s="7"/>
      <c r="S35" s="7"/>
    </row>
    <row r="36" spans="1:19" ht="15" customHeight="1" x14ac:dyDescent="0.2">
      <c r="A36" s="87" t="s">
        <v>25</v>
      </c>
      <c r="B36" s="16">
        <v>99</v>
      </c>
      <c r="C36" s="200">
        <v>3</v>
      </c>
      <c r="D36" s="90">
        <f t="shared" si="5"/>
        <v>0.29699999999999999</v>
      </c>
      <c r="E36" s="6"/>
      <c r="F36" s="22">
        <v>117</v>
      </c>
      <c r="G36" s="22">
        <f t="shared" si="6"/>
        <v>0.35099999999999998</v>
      </c>
      <c r="H36" s="4"/>
      <c r="I36" s="6"/>
      <c r="J36" s="4"/>
      <c r="K36" s="6"/>
      <c r="L36" s="6"/>
      <c r="M36" s="6"/>
      <c r="N36" s="6"/>
      <c r="O36" s="6"/>
      <c r="P36" s="6"/>
      <c r="Q36" s="6"/>
      <c r="R36" s="6"/>
      <c r="S36" s="6"/>
    </row>
    <row r="37" spans="1:19" ht="21" customHeight="1" x14ac:dyDescent="0.2">
      <c r="A37" s="92" t="s">
        <v>222</v>
      </c>
      <c r="B37" s="16">
        <v>99</v>
      </c>
      <c r="C37" s="204"/>
      <c r="D37" s="168"/>
      <c r="E37" s="103" t="s">
        <v>108</v>
      </c>
      <c r="F37" s="96"/>
      <c r="G37" s="83">
        <f>G38+G39+G40+G41+G42+G44+G45</f>
        <v>55.879999999999995</v>
      </c>
      <c r="H37" s="95">
        <v>7.12</v>
      </c>
      <c r="I37" s="104">
        <v>15.12</v>
      </c>
      <c r="J37" s="95">
        <v>43.03</v>
      </c>
      <c r="K37" s="104">
        <v>176</v>
      </c>
      <c r="L37" s="103">
        <v>7.0000000000000007E-2</v>
      </c>
      <c r="M37" s="103">
        <v>3.73</v>
      </c>
      <c r="N37" s="103"/>
      <c r="O37" s="103">
        <v>0.47</v>
      </c>
      <c r="P37" s="103">
        <v>15.4</v>
      </c>
      <c r="Q37" s="103">
        <v>46.33</v>
      </c>
      <c r="R37" s="103">
        <v>14.07</v>
      </c>
      <c r="S37" s="103">
        <v>1.53</v>
      </c>
    </row>
    <row r="38" spans="1:19" s="105" customFormat="1" ht="15" customHeight="1" x14ac:dyDescent="0.2">
      <c r="A38" s="149" t="s">
        <v>165</v>
      </c>
      <c r="B38" s="16">
        <v>99</v>
      </c>
      <c r="C38" s="202">
        <v>146</v>
      </c>
      <c r="D38" s="22">
        <f t="shared" si="5"/>
        <v>14.454000000000001</v>
      </c>
      <c r="E38" s="186"/>
      <c r="F38" s="54">
        <v>370</v>
      </c>
      <c r="G38" s="22">
        <f t="shared" si="6"/>
        <v>54.02</v>
      </c>
      <c r="H38" s="54"/>
      <c r="I38" s="7"/>
      <c r="J38" s="54"/>
      <c r="K38" s="7"/>
      <c r="L38" s="7"/>
      <c r="M38" s="7"/>
      <c r="N38" s="7"/>
      <c r="O38" s="7"/>
      <c r="P38" s="7"/>
      <c r="Q38" s="7"/>
      <c r="R38" s="7"/>
      <c r="S38" s="7"/>
    </row>
    <row r="39" spans="1:19" s="105" customFormat="1" ht="12" customHeight="1" x14ac:dyDescent="0.2">
      <c r="A39" s="209" t="s">
        <v>25</v>
      </c>
      <c r="B39" s="16">
        <v>99</v>
      </c>
      <c r="C39" s="202">
        <v>8</v>
      </c>
      <c r="D39" s="22">
        <f t="shared" si="5"/>
        <v>0.79200000000000004</v>
      </c>
      <c r="E39" s="7"/>
      <c r="F39" s="7">
        <v>117</v>
      </c>
      <c r="G39" s="22">
        <f t="shared" si="6"/>
        <v>0.93600000000000005</v>
      </c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</row>
    <row r="40" spans="1:19" ht="15" customHeight="1" x14ac:dyDescent="0.2">
      <c r="A40" s="209" t="s">
        <v>37</v>
      </c>
      <c r="B40" s="16">
        <v>99</v>
      </c>
      <c r="C40" s="202">
        <v>3</v>
      </c>
      <c r="D40" s="22">
        <f t="shared" si="5"/>
        <v>0.29699999999999999</v>
      </c>
      <c r="E40" s="7"/>
      <c r="F40" s="7">
        <v>33</v>
      </c>
      <c r="G40" s="22">
        <f t="shared" si="6"/>
        <v>9.9000000000000005E-2</v>
      </c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</row>
    <row r="41" spans="1:19" s="105" customFormat="1" x14ac:dyDescent="0.2">
      <c r="A41" s="149" t="s">
        <v>76</v>
      </c>
      <c r="B41" s="16">
        <v>99</v>
      </c>
      <c r="C41" s="202">
        <v>11</v>
      </c>
      <c r="D41" s="55">
        <f t="shared" si="5"/>
        <v>1.089</v>
      </c>
      <c r="E41" s="7"/>
      <c r="F41" s="7">
        <v>55</v>
      </c>
      <c r="G41" s="22">
        <f t="shared" si="6"/>
        <v>0.60499999999999998</v>
      </c>
      <c r="H41" s="54"/>
      <c r="I41" s="7"/>
      <c r="J41" s="54"/>
      <c r="K41" s="7"/>
      <c r="L41" s="7"/>
      <c r="M41" s="7"/>
      <c r="N41" s="7"/>
      <c r="O41" s="7"/>
      <c r="P41" s="7"/>
      <c r="Q41" s="7"/>
      <c r="R41" s="7"/>
      <c r="S41" s="7"/>
    </row>
    <row r="42" spans="1:19" s="105" customFormat="1" ht="15" customHeight="1" x14ac:dyDescent="0.2">
      <c r="A42" s="149" t="s">
        <v>36</v>
      </c>
      <c r="B42" s="16">
        <v>99</v>
      </c>
      <c r="C42" s="202">
        <v>8</v>
      </c>
      <c r="D42" s="55">
        <f t="shared" si="5"/>
        <v>0.79200000000000004</v>
      </c>
      <c r="E42" s="7"/>
      <c r="F42" s="7">
        <v>24</v>
      </c>
      <c r="G42" s="187">
        <f t="shared" si="6"/>
        <v>0.192</v>
      </c>
      <c r="H42" s="54"/>
      <c r="I42" s="7"/>
      <c r="J42" s="54"/>
      <c r="K42" s="7"/>
      <c r="L42" s="7"/>
      <c r="M42" s="7"/>
      <c r="N42" s="7"/>
      <c r="O42" s="7"/>
      <c r="P42" s="7"/>
      <c r="Q42" s="7"/>
      <c r="R42" s="7"/>
      <c r="S42" s="7"/>
    </row>
    <row r="43" spans="1:19" s="105" customFormat="1" ht="15" customHeight="1" x14ac:dyDescent="0.2">
      <c r="A43" s="149" t="s">
        <v>28</v>
      </c>
      <c r="B43" s="16">
        <v>99</v>
      </c>
      <c r="C43" s="202">
        <v>8</v>
      </c>
      <c r="D43" s="55">
        <f t="shared" si="5"/>
        <v>0.79200000000000004</v>
      </c>
      <c r="E43" s="7"/>
      <c r="F43" s="7">
        <v>22.4</v>
      </c>
      <c r="G43" s="187">
        <f t="shared" si="6"/>
        <v>0.1792</v>
      </c>
      <c r="H43" s="54"/>
      <c r="I43" s="7"/>
      <c r="J43" s="54"/>
      <c r="K43" s="7"/>
      <c r="L43" s="7"/>
      <c r="M43" s="7"/>
      <c r="N43" s="7"/>
      <c r="O43" s="7"/>
      <c r="P43" s="7"/>
      <c r="Q43" s="7"/>
      <c r="R43" s="7"/>
      <c r="S43" s="7"/>
    </row>
    <row r="44" spans="1:19" s="36" customFormat="1" ht="15" customHeight="1" x14ac:dyDescent="0.2">
      <c r="A44" s="149" t="s">
        <v>19</v>
      </c>
      <c r="B44" s="16">
        <v>99</v>
      </c>
      <c r="C44" s="202">
        <v>2</v>
      </c>
      <c r="D44" s="55">
        <f t="shared" si="5"/>
        <v>0.19800000000000001</v>
      </c>
      <c r="E44" s="7"/>
      <c r="F44" s="7">
        <v>14</v>
      </c>
      <c r="G44" s="187">
        <f t="shared" si="6"/>
        <v>2.8000000000000001E-2</v>
      </c>
      <c r="H44" s="54"/>
      <c r="I44" s="7"/>
      <c r="J44" s="54"/>
      <c r="K44" s="7"/>
      <c r="L44" s="7"/>
      <c r="M44" s="7"/>
      <c r="N44" s="7"/>
      <c r="O44" s="7"/>
      <c r="P44" s="7"/>
      <c r="Q44" s="7"/>
      <c r="R44" s="7"/>
      <c r="S44" s="7"/>
    </row>
    <row r="45" spans="1:19" ht="15" customHeight="1" x14ac:dyDescent="0.2">
      <c r="A45" s="87" t="s">
        <v>166</v>
      </c>
      <c r="B45" s="16">
        <v>99</v>
      </c>
      <c r="C45" s="200">
        <v>5.0000000000000001E-3</v>
      </c>
      <c r="D45" s="90">
        <f t="shared" si="5"/>
        <v>4.95E-4</v>
      </c>
      <c r="E45" s="6"/>
      <c r="F45" s="4"/>
      <c r="G45" s="22">
        <f t="shared" si="6"/>
        <v>0</v>
      </c>
      <c r="H45" s="4"/>
      <c r="I45" s="6"/>
      <c r="J45" s="4"/>
      <c r="K45" s="6"/>
      <c r="L45" s="6"/>
      <c r="M45" s="6"/>
      <c r="N45" s="6"/>
      <c r="O45" s="6"/>
      <c r="P45" s="6"/>
      <c r="Q45" s="6"/>
      <c r="R45" s="6"/>
      <c r="S45" s="6"/>
    </row>
    <row r="46" spans="1:19" ht="42.75" customHeight="1" x14ac:dyDescent="0.2">
      <c r="A46" s="99" t="s">
        <v>103</v>
      </c>
      <c r="B46" s="16">
        <v>99</v>
      </c>
      <c r="C46" s="103"/>
      <c r="D46" s="168"/>
      <c r="E46" s="103">
        <v>200</v>
      </c>
      <c r="F46" s="96"/>
      <c r="G46" s="83">
        <f>G47+G48+G49+G50+G51</f>
        <v>8.9321999999999981</v>
      </c>
      <c r="H46" s="95">
        <v>3.37</v>
      </c>
      <c r="I46" s="104">
        <v>6.8</v>
      </c>
      <c r="J46" s="95">
        <v>18.3</v>
      </c>
      <c r="K46" s="104">
        <v>148.5</v>
      </c>
      <c r="L46" s="104">
        <v>0.2</v>
      </c>
      <c r="M46" s="104">
        <v>29</v>
      </c>
      <c r="N46" s="104"/>
      <c r="O46" s="104">
        <v>0.2</v>
      </c>
      <c r="P46" s="104">
        <v>24</v>
      </c>
      <c r="Q46" s="104">
        <v>108</v>
      </c>
      <c r="R46" s="104">
        <v>44</v>
      </c>
      <c r="S46" s="104">
        <v>1.6</v>
      </c>
    </row>
    <row r="47" spans="1:19" ht="15" customHeight="1" x14ac:dyDescent="0.2">
      <c r="A47" s="11" t="s">
        <v>27</v>
      </c>
      <c r="B47" s="16">
        <v>99</v>
      </c>
      <c r="C47" s="12">
        <v>200</v>
      </c>
      <c r="D47" s="55">
        <f t="shared" ref="D47:D49" si="7">B47*C47/1000</f>
        <v>19.8</v>
      </c>
      <c r="E47" s="7"/>
      <c r="F47" s="54">
        <v>16.899999999999999</v>
      </c>
      <c r="G47" s="22">
        <f t="shared" ref="G47:G51" si="8">C47*F47/1000</f>
        <v>3.3799999999999994</v>
      </c>
      <c r="H47" s="54"/>
      <c r="I47" s="7"/>
      <c r="J47" s="54"/>
      <c r="K47" s="7"/>
      <c r="L47" s="7"/>
      <c r="M47" s="7"/>
      <c r="N47" s="7"/>
      <c r="O47" s="7"/>
      <c r="P47" s="7"/>
      <c r="Q47" s="7"/>
      <c r="R47" s="7"/>
      <c r="S47" s="7"/>
    </row>
    <row r="48" spans="1:19" ht="15" customHeight="1" x14ac:dyDescent="0.2">
      <c r="A48" s="11" t="s">
        <v>41</v>
      </c>
      <c r="B48" s="16">
        <v>99</v>
      </c>
      <c r="C48" s="12">
        <v>4</v>
      </c>
      <c r="D48" s="55">
        <f t="shared" si="7"/>
        <v>0.39600000000000002</v>
      </c>
      <c r="E48" s="7"/>
      <c r="F48" s="54">
        <v>450</v>
      </c>
      <c r="G48" s="22">
        <f t="shared" si="8"/>
        <v>1.8</v>
      </c>
      <c r="H48" s="54"/>
      <c r="I48" s="7"/>
      <c r="J48" s="54"/>
      <c r="K48" s="7"/>
      <c r="L48" s="7"/>
      <c r="M48" s="7"/>
      <c r="N48" s="7"/>
      <c r="O48" s="7"/>
      <c r="P48" s="7"/>
      <c r="Q48" s="7"/>
      <c r="R48" s="7"/>
      <c r="S48" s="7"/>
    </row>
    <row r="49" spans="1:19" s="36" customFormat="1" ht="15.75" customHeight="1" x14ac:dyDescent="0.2">
      <c r="A49" s="11" t="s">
        <v>19</v>
      </c>
      <c r="B49" s="16">
        <v>99</v>
      </c>
      <c r="C49" s="12">
        <v>2</v>
      </c>
      <c r="D49" s="55">
        <f t="shared" si="7"/>
        <v>0.19800000000000001</v>
      </c>
      <c r="E49" s="7"/>
      <c r="F49" s="54">
        <v>14</v>
      </c>
      <c r="G49" s="22">
        <f t="shared" si="8"/>
        <v>2.8000000000000001E-2</v>
      </c>
      <c r="H49" s="54"/>
      <c r="I49" s="7"/>
      <c r="J49" s="54"/>
      <c r="K49" s="7"/>
      <c r="L49" s="7"/>
      <c r="M49" s="7"/>
      <c r="N49" s="7"/>
      <c r="O49" s="7"/>
      <c r="P49" s="7"/>
      <c r="Q49" s="7"/>
      <c r="R49" s="7"/>
      <c r="S49" s="7"/>
    </row>
    <row r="50" spans="1:19" ht="15" customHeight="1" x14ac:dyDescent="0.2">
      <c r="A50" s="11" t="s">
        <v>37</v>
      </c>
      <c r="B50" s="16">
        <v>99</v>
      </c>
      <c r="C50" s="12">
        <v>2</v>
      </c>
      <c r="D50" s="55"/>
      <c r="E50" s="7"/>
      <c r="F50" s="54">
        <v>33</v>
      </c>
      <c r="G50" s="22">
        <f t="shared" si="8"/>
        <v>6.6000000000000003E-2</v>
      </c>
      <c r="H50" s="54"/>
      <c r="I50" s="7"/>
      <c r="J50" s="54"/>
      <c r="K50" s="7"/>
      <c r="L50" s="7"/>
      <c r="M50" s="7"/>
      <c r="N50" s="7"/>
      <c r="O50" s="7"/>
      <c r="P50" s="7"/>
      <c r="Q50" s="7"/>
      <c r="R50" s="7"/>
      <c r="S50" s="7"/>
    </row>
    <row r="51" spans="1:19" s="105" customFormat="1" x14ac:dyDescent="0.2">
      <c r="A51" s="10" t="s">
        <v>59</v>
      </c>
      <c r="B51" s="16">
        <v>99</v>
      </c>
      <c r="C51" s="9">
        <v>60</v>
      </c>
      <c r="D51" s="90">
        <f t="shared" ref="D51" si="9">B51*C51/1000</f>
        <v>5.94</v>
      </c>
      <c r="E51" s="6"/>
      <c r="F51" s="4">
        <v>60.97</v>
      </c>
      <c r="G51" s="22">
        <f t="shared" si="8"/>
        <v>3.6581999999999999</v>
      </c>
      <c r="H51" s="4"/>
      <c r="I51" s="6"/>
      <c r="J51" s="4"/>
      <c r="K51" s="6"/>
      <c r="L51" s="6"/>
      <c r="M51" s="6"/>
      <c r="N51" s="6"/>
      <c r="O51" s="6"/>
      <c r="P51" s="6"/>
      <c r="Q51" s="6"/>
      <c r="R51" s="6"/>
      <c r="S51" s="6"/>
    </row>
    <row r="52" spans="1:19" ht="15" customHeight="1" x14ac:dyDescent="0.2">
      <c r="A52" s="99" t="s">
        <v>204</v>
      </c>
      <c r="B52" s="16">
        <v>99</v>
      </c>
      <c r="C52" s="110"/>
      <c r="D52" s="168"/>
      <c r="E52" s="103">
        <v>200</v>
      </c>
      <c r="F52" s="96"/>
      <c r="G52" s="83">
        <f>G53</f>
        <v>10.4</v>
      </c>
      <c r="H52" s="95">
        <v>1</v>
      </c>
      <c r="I52" s="104" t="s">
        <v>46</v>
      </c>
      <c r="J52" s="95">
        <v>19.8</v>
      </c>
      <c r="K52" s="104">
        <v>85</v>
      </c>
      <c r="L52" s="114">
        <v>20</v>
      </c>
      <c r="M52" s="114"/>
      <c r="N52" s="114">
        <v>0.67</v>
      </c>
      <c r="O52" s="114">
        <v>52</v>
      </c>
      <c r="P52" s="114">
        <v>82.67</v>
      </c>
      <c r="Q52" s="114">
        <v>30</v>
      </c>
      <c r="R52" s="114">
        <v>3.2</v>
      </c>
      <c r="S52" s="104"/>
    </row>
    <row r="53" spans="1:19" ht="15" customHeight="1" x14ac:dyDescent="0.2">
      <c r="A53" s="10" t="s">
        <v>204</v>
      </c>
      <c r="B53" s="16">
        <v>99</v>
      </c>
      <c r="C53" s="9">
        <v>200</v>
      </c>
      <c r="D53" s="90">
        <f t="shared" si="5"/>
        <v>19.8</v>
      </c>
      <c r="E53" s="6"/>
      <c r="F53" s="4">
        <v>52</v>
      </c>
      <c r="G53" s="22">
        <f t="shared" si="6"/>
        <v>10.4</v>
      </c>
      <c r="H53" s="4"/>
      <c r="I53" s="6"/>
      <c r="J53" s="4"/>
      <c r="K53" s="6"/>
      <c r="L53" s="6"/>
      <c r="M53" s="6"/>
      <c r="N53" s="6"/>
      <c r="O53" s="6"/>
      <c r="P53" s="6"/>
      <c r="Q53" s="6"/>
      <c r="R53" s="6"/>
      <c r="S53" s="6"/>
    </row>
    <row r="54" spans="1:19" s="105" customFormat="1" ht="15" customHeight="1" x14ac:dyDescent="0.2">
      <c r="A54" s="99" t="s">
        <v>75</v>
      </c>
      <c r="B54" s="16">
        <v>99</v>
      </c>
      <c r="C54" s="172"/>
      <c r="D54" s="173"/>
      <c r="E54" s="103">
        <v>190</v>
      </c>
      <c r="F54" s="103"/>
      <c r="G54" s="104">
        <f>SUM(G55)</f>
        <v>16.890999999999998</v>
      </c>
      <c r="H54" s="104">
        <v>0.9</v>
      </c>
      <c r="I54" s="104">
        <v>0.2</v>
      </c>
      <c r="J54" s="104">
        <v>8.68</v>
      </c>
      <c r="K54" s="104">
        <v>103</v>
      </c>
      <c r="L54" s="97">
        <v>0.03</v>
      </c>
      <c r="M54" s="97">
        <v>45</v>
      </c>
      <c r="N54" s="97"/>
      <c r="O54" s="97">
        <v>0.03</v>
      </c>
      <c r="P54" s="97">
        <v>25.71</v>
      </c>
      <c r="Q54" s="97">
        <v>17.14</v>
      </c>
      <c r="R54" s="97">
        <v>9.64</v>
      </c>
      <c r="S54" s="97">
        <v>0.21</v>
      </c>
    </row>
    <row r="55" spans="1:19" s="36" customFormat="1" ht="15" customHeight="1" x14ac:dyDescent="0.2">
      <c r="A55" s="10" t="s">
        <v>75</v>
      </c>
      <c r="B55" s="16">
        <v>99</v>
      </c>
      <c r="C55" s="9">
        <v>190</v>
      </c>
      <c r="D55" s="8">
        <f>C55*B53/1000</f>
        <v>18.809999999999999</v>
      </c>
      <c r="E55" s="6"/>
      <c r="F55" s="6">
        <v>88.9</v>
      </c>
      <c r="G55" s="8">
        <f>C55*F55/1000</f>
        <v>16.890999999999998</v>
      </c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</row>
    <row r="56" spans="1:19" s="105" customFormat="1" ht="19.5" customHeight="1" x14ac:dyDescent="0.2">
      <c r="A56" s="99" t="s">
        <v>44</v>
      </c>
      <c r="B56" s="16">
        <v>99</v>
      </c>
      <c r="C56" s="101"/>
      <c r="D56" s="168"/>
      <c r="E56" s="103">
        <v>90</v>
      </c>
      <c r="F56" s="103"/>
      <c r="G56" s="104">
        <f>SUM(G57)</f>
        <v>3.69</v>
      </c>
      <c r="H56" s="35">
        <v>8.4600000000000009</v>
      </c>
      <c r="I56" s="35">
        <v>2.5099999999999998</v>
      </c>
      <c r="J56" s="35">
        <v>44.33</v>
      </c>
      <c r="K56" s="35">
        <v>186</v>
      </c>
      <c r="L56" s="35">
        <v>7.0000000000000007E-2</v>
      </c>
      <c r="M56" s="35"/>
      <c r="N56" s="35"/>
      <c r="O56" s="35">
        <v>0.54</v>
      </c>
      <c r="P56" s="35">
        <v>13.8</v>
      </c>
      <c r="Q56" s="35">
        <v>63.6</v>
      </c>
      <c r="R56" s="35">
        <v>15</v>
      </c>
      <c r="S56" s="35">
        <v>1.86</v>
      </c>
    </row>
    <row r="57" spans="1:19" s="105" customFormat="1" ht="28.5" customHeight="1" x14ac:dyDescent="0.2">
      <c r="A57" s="10" t="s">
        <v>44</v>
      </c>
      <c r="B57" s="16">
        <v>99</v>
      </c>
      <c r="C57" s="9">
        <v>90</v>
      </c>
      <c r="D57" s="90">
        <f t="shared" si="5"/>
        <v>8.91</v>
      </c>
      <c r="E57" s="6"/>
      <c r="F57" s="8">
        <v>41</v>
      </c>
      <c r="G57" s="8">
        <f>C57*F57/1000</f>
        <v>3.69</v>
      </c>
      <c r="H57" s="4"/>
      <c r="I57" s="6"/>
      <c r="J57" s="4"/>
      <c r="K57" s="6"/>
      <c r="L57" s="6"/>
      <c r="M57" s="6"/>
      <c r="N57" s="6"/>
      <c r="O57" s="6"/>
      <c r="P57" s="6"/>
      <c r="Q57" s="6"/>
      <c r="R57" s="6"/>
      <c r="S57" s="6"/>
    </row>
    <row r="58" spans="1:19" s="105" customFormat="1" ht="24" customHeight="1" x14ac:dyDescent="0.2">
      <c r="A58" s="163"/>
      <c r="B58" s="164"/>
      <c r="C58" s="179"/>
      <c r="D58" s="166"/>
      <c r="E58" s="167"/>
      <c r="F58" s="167"/>
      <c r="G58" s="167"/>
      <c r="H58" s="23">
        <f>SUM(H29:H57)</f>
        <v>22.82</v>
      </c>
      <c r="I58" s="23">
        <f>SUM(I19:I57)</f>
        <v>75.320000000000007</v>
      </c>
      <c r="J58" s="23">
        <f>SUM(J19:J57)</f>
        <v>236.15000000000003</v>
      </c>
      <c r="K58" s="23">
        <f>SUM(K23:K57)</f>
        <v>821.25</v>
      </c>
      <c r="L58" s="23">
        <f t="shared" ref="L58:S58" si="10">SUM(L19:L57)</f>
        <v>20.76</v>
      </c>
      <c r="M58" s="23">
        <f t="shared" si="10"/>
        <v>101.26</v>
      </c>
      <c r="N58" s="23">
        <f t="shared" si="10"/>
        <v>319.2</v>
      </c>
      <c r="O58" s="23">
        <f t="shared" si="10"/>
        <v>58.2</v>
      </c>
      <c r="P58" s="23">
        <f t="shared" si="10"/>
        <v>408.74</v>
      </c>
      <c r="Q58" s="23">
        <f t="shared" si="10"/>
        <v>936.50000000000011</v>
      </c>
      <c r="R58" s="23">
        <f t="shared" si="10"/>
        <v>205.55</v>
      </c>
      <c r="S58" s="23">
        <f t="shared" si="10"/>
        <v>13.569999999999999</v>
      </c>
    </row>
    <row r="59" spans="1:19" s="98" customFormat="1" ht="15" customHeight="1" x14ac:dyDescent="0.2">
      <c r="A59" s="58"/>
      <c r="B59" s="58"/>
      <c r="C59" s="58"/>
      <c r="D59" s="58"/>
      <c r="E59" s="58"/>
      <c r="F59" s="213" t="s">
        <v>47</v>
      </c>
      <c r="G59" s="50">
        <f>E61*E62</f>
        <v>13657.416299999999</v>
      </c>
      <c r="H59" s="155">
        <f>H21+H58</f>
        <v>63.360000000000007</v>
      </c>
      <c r="I59" s="155">
        <f>I21+I58</f>
        <v>118.38000000000001</v>
      </c>
      <c r="J59" s="155">
        <f>J21+J58</f>
        <v>289.82000000000005</v>
      </c>
      <c r="K59" s="155">
        <f>K21+K58</f>
        <v>1625.57</v>
      </c>
      <c r="L59" s="155">
        <f t="shared" ref="L59:S59" si="11">L21+L58</f>
        <v>20.94</v>
      </c>
      <c r="M59" s="155">
        <f t="shared" si="11"/>
        <v>101.79</v>
      </c>
      <c r="N59" s="155">
        <f t="shared" si="11"/>
        <v>637.73</v>
      </c>
      <c r="O59" s="155">
        <f t="shared" si="11"/>
        <v>59.56</v>
      </c>
      <c r="P59" s="155">
        <f t="shared" si="11"/>
        <v>554.75</v>
      </c>
      <c r="Q59" s="155">
        <f t="shared" si="11"/>
        <v>1293.1300000000001</v>
      </c>
      <c r="R59" s="155">
        <f t="shared" si="11"/>
        <v>258.79000000000002</v>
      </c>
      <c r="S59" s="155">
        <f t="shared" si="11"/>
        <v>19.59</v>
      </c>
    </row>
    <row r="60" spans="1:19" s="41" customFormat="1" ht="15" customHeight="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</row>
    <row r="61" spans="1:19" ht="25.5" customHeight="1" x14ac:dyDescent="0.2">
      <c r="A61" s="2" t="s">
        <v>48</v>
      </c>
      <c r="E61" s="177">
        <v>99</v>
      </c>
      <c r="F61" s="2" t="s">
        <v>49</v>
      </c>
    </row>
    <row r="62" spans="1:19" ht="27" customHeight="1" x14ac:dyDescent="0.2">
      <c r="A62" s="2" t="s">
        <v>50</v>
      </c>
      <c r="E62" s="176">
        <f>SUM(G9+G14+G16+G19+G23+G29+G37+G46+G52+G54+G56)</f>
        <v>137.9537</v>
      </c>
      <c r="F62" s="2" t="s">
        <v>51</v>
      </c>
    </row>
    <row r="64" spans="1:19" ht="40.5" customHeight="1" x14ac:dyDescent="0.2">
      <c r="A64" s="2" t="s">
        <v>271</v>
      </c>
      <c r="B64" s="3" t="s">
        <v>272</v>
      </c>
      <c r="E64" s="2" t="s">
        <v>52</v>
      </c>
      <c r="H64" s="3"/>
      <c r="I64" s="2" t="s">
        <v>53</v>
      </c>
    </row>
    <row r="66" ht="15" customHeight="1" x14ac:dyDescent="0.2"/>
  </sheetData>
  <mergeCells count="6">
    <mergeCell ref="H5:K5"/>
    <mergeCell ref="A1:B1"/>
    <mergeCell ref="A2:B2"/>
    <mergeCell ref="A3:B3"/>
    <mergeCell ref="A4:B4"/>
    <mergeCell ref="C4:G5"/>
  </mergeCells>
  <pageMargins left="0.78740157480314965" right="0.39370078740157483" top="0.39370078740157483" bottom="0.39370078740157483" header="0.31496062992125984" footer="0.31496062992125984"/>
  <pageSetup paperSize="9" scale="47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0"/>
  <sheetViews>
    <sheetView view="pageBreakPreview" topLeftCell="A30" zoomScale="87" zoomScaleNormal="110" zoomScaleSheetLayoutView="87" workbookViewId="0">
      <selection activeCell="F69" sqref="F69"/>
    </sheetView>
  </sheetViews>
  <sheetFormatPr defaultColWidth="8.85546875" defaultRowHeight="12.75" x14ac:dyDescent="0.2"/>
  <cols>
    <col min="1" max="1" width="19.140625" style="2" bestFit="1" customWidth="1"/>
    <col min="2" max="2" width="16.7109375" style="2" customWidth="1"/>
    <col min="3" max="6" width="9.7109375" style="2" customWidth="1"/>
    <col min="7" max="7" width="12.5703125" style="2" customWidth="1"/>
    <col min="8" max="11" width="9.7109375" style="2" customWidth="1"/>
    <col min="12" max="16384" width="8.85546875" style="2"/>
  </cols>
  <sheetData>
    <row r="1" spans="1:19" x14ac:dyDescent="0.2">
      <c r="A1" s="270" t="s">
        <v>147</v>
      </c>
      <c r="B1" s="270"/>
    </row>
    <row r="2" spans="1:19" x14ac:dyDescent="0.2">
      <c r="A2" s="271" t="s">
        <v>14</v>
      </c>
      <c r="B2" s="271"/>
    </row>
    <row r="3" spans="1:19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19.5" x14ac:dyDescent="0.25">
      <c r="C5" s="272"/>
      <c r="D5" s="272"/>
      <c r="E5" s="272"/>
      <c r="F5" s="272"/>
      <c r="G5" s="272"/>
      <c r="H5" s="269" t="s">
        <v>80</v>
      </c>
      <c r="I5" s="269"/>
      <c r="J5" s="269"/>
      <c r="K5" s="269"/>
    </row>
    <row r="6" spans="1:19" x14ac:dyDescent="0.2">
      <c r="E6" s="2" t="s">
        <v>181</v>
      </c>
    </row>
    <row r="7" spans="1:19" s="1" customFormat="1" ht="43.9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s="138" customFormat="1" ht="27" customHeight="1" x14ac:dyDescent="0.25">
      <c r="A8" s="145" t="s">
        <v>11</v>
      </c>
      <c r="B8" s="135">
        <v>138</v>
      </c>
      <c r="C8" s="141"/>
      <c r="D8" s="141"/>
      <c r="E8" s="141"/>
      <c r="F8" s="141"/>
      <c r="G8" s="141"/>
      <c r="H8" s="141"/>
      <c r="I8" s="141"/>
      <c r="J8" s="141"/>
      <c r="K8" s="142"/>
      <c r="L8" s="142"/>
      <c r="M8" s="142"/>
      <c r="N8" s="142"/>
      <c r="O8" s="142"/>
      <c r="P8" s="142"/>
      <c r="Q8" s="142"/>
      <c r="R8" s="142"/>
      <c r="S8" s="142"/>
    </row>
    <row r="9" spans="1:19" s="105" customFormat="1" ht="45" customHeight="1" x14ac:dyDescent="0.25">
      <c r="A9" s="92" t="s">
        <v>223</v>
      </c>
      <c r="B9" s="100">
        <v>138</v>
      </c>
      <c r="C9" s="201"/>
      <c r="D9" s="96"/>
      <c r="E9" s="103" t="s">
        <v>163</v>
      </c>
      <c r="F9" s="96"/>
      <c r="G9" s="104">
        <f>G10+G11+G12+G13+G14</f>
        <v>12.925000000000002</v>
      </c>
      <c r="H9" s="96">
        <v>7.51</v>
      </c>
      <c r="I9" s="103">
        <v>11.72</v>
      </c>
      <c r="J9" s="96">
        <v>0.37</v>
      </c>
      <c r="K9" s="103">
        <v>227</v>
      </c>
      <c r="L9" s="114">
        <v>0.19</v>
      </c>
      <c r="M9" s="114"/>
      <c r="N9" s="114">
        <v>5</v>
      </c>
      <c r="O9" s="114">
        <v>2.9</v>
      </c>
      <c r="P9" s="114">
        <v>4.0999999999999996</v>
      </c>
      <c r="Q9" s="114">
        <v>131</v>
      </c>
      <c r="R9" s="114">
        <v>45</v>
      </c>
      <c r="S9" s="114">
        <v>2.58</v>
      </c>
    </row>
    <row r="10" spans="1:19" ht="15" customHeight="1" x14ac:dyDescent="0.2">
      <c r="A10" s="149" t="s">
        <v>59</v>
      </c>
      <c r="B10" s="207">
        <v>138</v>
      </c>
      <c r="C10" s="202">
        <v>100</v>
      </c>
      <c r="D10" s="55">
        <f>B10*C10/1000</f>
        <v>13.8</v>
      </c>
      <c r="E10" s="7"/>
      <c r="F10" s="55">
        <v>60.97</v>
      </c>
      <c r="G10" s="22">
        <f>C10*F10/1000</f>
        <v>6.0970000000000004</v>
      </c>
      <c r="H10" s="54"/>
      <c r="I10" s="7"/>
      <c r="J10" s="54"/>
      <c r="K10" s="7"/>
      <c r="L10" s="7"/>
      <c r="M10" s="7"/>
      <c r="N10" s="7"/>
      <c r="O10" s="7"/>
      <c r="P10" s="7"/>
      <c r="Q10" s="7"/>
      <c r="R10" s="7"/>
      <c r="S10" s="7"/>
    </row>
    <row r="11" spans="1:19" s="36" customFormat="1" x14ac:dyDescent="0.2">
      <c r="A11" s="149" t="s">
        <v>41</v>
      </c>
      <c r="B11" s="207">
        <v>138</v>
      </c>
      <c r="C11" s="202">
        <v>10</v>
      </c>
      <c r="D11" s="55">
        <f t="shared" ref="D11:D55" si="0">B11*C11/1000</f>
        <v>1.38</v>
      </c>
      <c r="E11" s="7"/>
      <c r="F11" s="55">
        <v>450</v>
      </c>
      <c r="G11" s="22">
        <f t="shared" ref="G11:G20" si="1">C11*F11/1000</f>
        <v>4.5</v>
      </c>
      <c r="H11" s="54"/>
      <c r="I11" s="7"/>
      <c r="J11" s="54"/>
      <c r="K11" s="7"/>
      <c r="L11" s="7"/>
      <c r="M11" s="7"/>
      <c r="N11" s="7"/>
      <c r="O11" s="7"/>
      <c r="P11" s="7"/>
      <c r="Q11" s="7"/>
      <c r="R11" s="7"/>
      <c r="S11" s="7"/>
    </row>
    <row r="12" spans="1:19" ht="15" customHeight="1" x14ac:dyDescent="0.2">
      <c r="A12" s="149" t="s">
        <v>22</v>
      </c>
      <c r="B12" s="207">
        <v>138</v>
      </c>
      <c r="C12" s="202">
        <v>6</v>
      </c>
      <c r="D12" s="55">
        <f t="shared" si="0"/>
        <v>0.82799999999999996</v>
      </c>
      <c r="E12" s="7"/>
      <c r="F12" s="55">
        <v>50</v>
      </c>
      <c r="G12" s="22">
        <f t="shared" si="1"/>
        <v>0.3</v>
      </c>
      <c r="H12" s="54"/>
      <c r="I12" s="7"/>
      <c r="J12" s="54"/>
      <c r="K12" s="7"/>
      <c r="L12" s="7"/>
      <c r="M12" s="7"/>
      <c r="N12" s="7"/>
      <c r="O12" s="7"/>
      <c r="P12" s="7"/>
      <c r="Q12" s="7"/>
      <c r="R12" s="7"/>
      <c r="S12" s="7"/>
    </row>
    <row r="13" spans="1:19" ht="15" customHeight="1" x14ac:dyDescent="0.2">
      <c r="A13" s="149" t="s">
        <v>102</v>
      </c>
      <c r="B13" s="207">
        <v>138</v>
      </c>
      <c r="C13" s="202">
        <v>50</v>
      </c>
      <c r="D13" s="55">
        <f t="shared" si="0"/>
        <v>6.9</v>
      </c>
      <c r="E13" s="7"/>
      <c r="F13" s="55">
        <v>40</v>
      </c>
      <c r="G13" s="22">
        <f t="shared" si="1"/>
        <v>2</v>
      </c>
      <c r="H13" s="54"/>
      <c r="I13" s="7"/>
      <c r="J13" s="54"/>
      <c r="K13" s="7"/>
      <c r="L13" s="7"/>
      <c r="M13" s="7"/>
      <c r="N13" s="7"/>
      <c r="O13" s="7"/>
      <c r="P13" s="7"/>
      <c r="Q13" s="7"/>
      <c r="R13" s="7"/>
      <c r="S13" s="7"/>
    </row>
    <row r="14" spans="1:19" s="36" customFormat="1" ht="15" customHeight="1" x14ac:dyDescent="0.2">
      <c r="A14" s="149" t="s">
        <v>19</v>
      </c>
      <c r="B14" s="207">
        <v>138</v>
      </c>
      <c r="C14" s="202">
        <v>2</v>
      </c>
      <c r="D14" s="55">
        <f t="shared" si="0"/>
        <v>0.27600000000000002</v>
      </c>
      <c r="E14" s="7"/>
      <c r="F14" s="55">
        <v>14</v>
      </c>
      <c r="G14" s="22">
        <f t="shared" si="1"/>
        <v>2.8000000000000001E-2</v>
      </c>
      <c r="H14" s="54"/>
      <c r="I14" s="7"/>
      <c r="J14" s="54"/>
      <c r="K14" s="7"/>
      <c r="L14" s="7"/>
      <c r="M14" s="7"/>
      <c r="N14" s="7"/>
      <c r="O14" s="7"/>
      <c r="P14" s="7"/>
      <c r="Q14" s="7"/>
      <c r="R14" s="7"/>
      <c r="S14" s="7"/>
    </row>
    <row r="15" spans="1:19" s="105" customFormat="1" x14ac:dyDescent="0.2">
      <c r="A15" s="92" t="s">
        <v>70</v>
      </c>
      <c r="B15" s="100">
        <v>138</v>
      </c>
      <c r="C15" s="204"/>
      <c r="D15" s="95"/>
      <c r="E15" s="103">
        <v>200</v>
      </c>
      <c r="F15" s="95"/>
      <c r="G15" s="83">
        <f>G16+G17+G18</f>
        <v>7.5173200000000007</v>
      </c>
      <c r="H15" s="96">
        <v>4.08</v>
      </c>
      <c r="I15" s="103">
        <v>3.55</v>
      </c>
      <c r="J15" s="96">
        <v>17.579999999999998</v>
      </c>
      <c r="K15" s="103">
        <v>125.11</v>
      </c>
      <c r="L15" s="103">
        <v>0.02</v>
      </c>
      <c r="M15" s="103">
        <v>1.33</v>
      </c>
      <c r="N15" s="103"/>
      <c r="O15" s="103"/>
      <c r="P15" s="103">
        <v>133.33000000000001</v>
      </c>
      <c r="Q15" s="103">
        <v>111.11</v>
      </c>
      <c r="R15" s="103">
        <v>25.56</v>
      </c>
      <c r="S15" s="103">
        <v>2</v>
      </c>
    </row>
    <row r="16" spans="1:19" ht="15" customHeight="1" x14ac:dyDescent="0.2">
      <c r="A16" s="149" t="s">
        <v>71</v>
      </c>
      <c r="B16" s="207">
        <v>138</v>
      </c>
      <c r="C16" s="202">
        <v>4</v>
      </c>
      <c r="D16" s="55">
        <f t="shared" si="0"/>
        <v>0.55200000000000005</v>
      </c>
      <c r="E16" s="7"/>
      <c r="F16" s="55">
        <v>105.08</v>
      </c>
      <c r="G16" s="22">
        <f t="shared" si="1"/>
        <v>0.42031999999999997</v>
      </c>
      <c r="H16" s="54"/>
      <c r="I16" s="7"/>
      <c r="J16" s="54"/>
      <c r="K16" s="7"/>
      <c r="L16" s="7"/>
      <c r="M16" s="7"/>
      <c r="N16" s="7"/>
      <c r="O16" s="7"/>
      <c r="P16" s="7"/>
      <c r="Q16" s="7"/>
      <c r="R16" s="7"/>
      <c r="S16" s="7"/>
    </row>
    <row r="17" spans="1:19" s="105" customFormat="1" ht="15" customHeight="1" x14ac:dyDescent="0.2">
      <c r="A17" s="149" t="s">
        <v>59</v>
      </c>
      <c r="B17" s="207">
        <v>138</v>
      </c>
      <c r="C17" s="202">
        <v>100</v>
      </c>
      <c r="D17" s="55">
        <f t="shared" si="0"/>
        <v>13.8</v>
      </c>
      <c r="E17" s="7"/>
      <c r="F17" s="55">
        <v>60.97</v>
      </c>
      <c r="G17" s="22">
        <f t="shared" si="1"/>
        <v>6.0970000000000004</v>
      </c>
      <c r="H17" s="54"/>
      <c r="I17" s="7"/>
      <c r="J17" s="54"/>
      <c r="K17" s="7"/>
      <c r="L17" s="7"/>
      <c r="M17" s="7"/>
      <c r="N17" s="7"/>
      <c r="O17" s="7"/>
      <c r="P17" s="7"/>
      <c r="Q17" s="7"/>
      <c r="R17" s="7"/>
      <c r="S17" s="7"/>
    </row>
    <row r="18" spans="1:19" ht="15" customHeight="1" x14ac:dyDescent="0.2">
      <c r="A18" s="87" t="s">
        <v>22</v>
      </c>
      <c r="B18" s="207">
        <v>138</v>
      </c>
      <c r="C18" s="200">
        <v>20</v>
      </c>
      <c r="D18" s="90">
        <f t="shared" si="0"/>
        <v>2.76</v>
      </c>
      <c r="E18" s="6"/>
      <c r="F18" s="90">
        <v>50</v>
      </c>
      <c r="G18" s="8">
        <f t="shared" si="1"/>
        <v>1</v>
      </c>
      <c r="H18" s="4"/>
      <c r="I18" s="6"/>
      <c r="J18" s="4"/>
      <c r="K18" s="6"/>
      <c r="L18" s="6"/>
      <c r="M18" s="6"/>
      <c r="N18" s="6"/>
      <c r="O18" s="6"/>
      <c r="P18" s="6"/>
      <c r="Q18" s="6"/>
      <c r="R18" s="6"/>
      <c r="S18" s="6"/>
    </row>
    <row r="19" spans="1:19" ht="31.5" customHeight="1" x14ac:dyDescent="0.2">
      <c r="A19" s="92" t="s">
        <v>286</v>
      </c>
      <c r="B19" s="100">
        <v>138</v>
      </c>
      <c r="C19" s="94"/>
      <c r="D19" s="90"/>
      <c r="E19" s="96">
        <v>50</v>
      </c>
      <c r="F19" s="191"/>
      <c r="G19" s="258">
        <f>SUM(G20)</f>
        <v>8.5</v>
      </c>
      <c r="H19" s="97">
        <v>6.54</v>
      </c>
      <c r="I19" s="95">
        <v>3.03</v>
      </c>
      <c r="J19" s="104">
        <v>40.57</v>
      </c>
      <c r="K19" s="104">
        <v>131</v>
      </c>
      <c r="L19" s="104">
        <v>0.03</v>
      </c>
      <c r="M19" s="104">
        <v>0.05</v>
      </c>
      <c r="N19" s="104">
        <v>71.180000000000007</v>
      </c>
      <c r="O19" s="104">
        <v>0.42</v>
      </c>
      <c r="P19" s="104">
        <v>26.73</v>
      </c>
      <c r="Q19" s="104">
        <v>9.89</v>
      </c>
      <c r="R19" s="104">
        <v>57.23</v>
      </c>
      <c r="S19" s="104">
        <v>0.63</v>
      </c>
    </row>
    <row r="20" spans="1:19" ht="31.5" customHeight="1" x14ac:dyDescent="0.2">
      <c r="A20" s="257" t="s">
        <v>286</v>
      </c>
      <c r="B20" s="207"/>
      <c r="C20" s="94">
        <v>50</v>
      </c>
      <c r="D20" s="90">
        <f t="shared" si="0"/>
        <v>0</v>
      </c>
      <c r="E20" s="96"/>
      <c r="F20" s="95">
        <v>170</v>
      </c>
      <c r="G20" s="8">
        <f t="shared" si="1"/>
        <v>8.5</v>
      </c>
      <c r="H20" s="97"/>
      <c r="I20" s="95"/>
      <c r="J20" s="104"/>
      <c r="K20" s="104"/>
      <c r="L20" s="104"/>
      <c r="M20" s="104"/>
      <c r="N20" s="104"/>
      <c r="O20" s="104"/>
      <c r="P20" s="104"/>
      <c r="Q20" s="104"/>
      <c r="R20" s="104"/>
      <c r="S20" s="104"/>
    </row>
    <row r="21" spans="1:19" s="105" customFormat="1" x14ac:dyDescent="0.2">
      <c r="A21" s="99" t="s">
        <v>149</v>
      </c>
      <c r="B21" s="207">
        <v>138</v>
      </c>
      <c r="C21" s="110"/>
      <c r="D21" s="95"/>
      <c r="E21" s="103">
        <v>100</v>
      </c>
      <c r="F21" s="95"/>
      <c r="G21" s="83">
        <f>G22</f>
        <v>4.0999999999999996</v>
      </c>
      <c r="H21" s="103">
        <v>12.18</v>
      </c>
      <c r="I21" s="103">
        <v>3.17</v>
      </c>
      <c r="J21" s="103">
        <v>28.5</v>
      </c>
      <c r="K21" s="104">
        <v>233.8</v>
      </c>
      <c r="L21" s="104">
        <v>0.05</v>
      </c>
      <c r="M21" s="104"/>
      <c r="N21" s="104"/>
      <c r="O21" s="104">
        <v>0.65</v>
      </c>
      <c r="P21" s="104">
        <v>11.5</v>
      </c>
      <c r="Q21" s="104">
        <v>43.5</v>
      </c>
      <c r="R21" s="104">
        <v>16.5</v>
      </c>
      <c r="S21" s="104">
        <v>0.55000000000000004</v>
      </c>
    </row>
    <row r="22" spans="1:19" ht="15" customHeight="1" x14ac:dyDescent="0.2">
      <c r="A22" s="10" t="s">
        <v>149</v>
      </c>
      <c r="B22" s="207">
        <v>138</v>
      </c>
      <c r="C22" s="9">
        <v>100</v>
      </c>
      <c r="D22" s="90">
        <f t="shared" si="0"/>
        <v>13.8</v>
      </c>
      <c r="E22" s="6"/>
      <c r="F22" s="90">
        <v>41</v>
      </c>
      <c r="G22" s="8">
        <f>C22*F22/1000</f>
        <v>4.0999999999999996</v>
      </c>
      <c r="H22" s="4"/>
      <c r="I22" s="6"/>
      <c r="J22" s="4"/>
      <c r="K22" s="6"/>
      <c r="L22" s="6"/>
      <c r="M22" s="6"/>
      <c r="N22" s="6"/>
      <c r="O22" s="6"/>
      <c r="P22" s="6"/>
      <c r="Q22" s="6"/>
      <c r="R22" s="6"/>
      <c r="S22" s="6"/>
    </row>
    <row r="23" spans="1:19" s="105" customFormat="1" x14ac:dyDescent="0.2">
      <c r="A23" s="163"/>
      <c r="B23" s="164"/>
      <c r="C23" s="179"/>
      <c r="D23" s="166"/>
      <c r="E23" s="167"/>
      <c r="F23" s="188"/>
      <c r="G23" s="8"/>
      <c r="H23" s="23">
        <f t="shared" ref="H23:S23" si="2">SUM(H9:H22)</f>
        <v>30.31</v>
      </c>
      <c r="I23" s="23">
        <f t="shared" si="2"/>
        <v>21.47</v>
      </c>
      <c r="J23" s="23">
        <f t="shared" si="2"/>
        <v>87.02</v>
      </c>
      <c r="K23" s="23">
        <f t="shared" si="2"/>
        <v>716.91000000000008</v>
      </c>
      <c r="L23" s="23">
        <f t="shared" si="2"/>
        <v>0.28999999999999998</v>
      </c>
      <c r="M23" s="23">
        <f t="shared" si="2"/>
        <v>1.3800000000000001</v>
      </c>
      <c r="N23" s="23">
        <f t="shared" si="2"/>
        <v>76.180000000000007</v>
      </c>
      <c r="O23" s="23">
        <f t="shared" si="2"/>
        <v>3.9699999999999998</v>
      </c>
      <c r="P23" s="23">
        <f t="shared" si="2"/>
        <v>175.66</v>
      </c>
      <c r="Q23" s="23">
        <f t="shared" si="2"/>
        <v>295.5</v>
      </c>
      <c r="R23" s="23">
        <f t="shared" si="2"/>
        <v>144.29</v>
      </c>
      <c r="S23" s="23">
        <f t="shared" si="2"/>
        <v>5.76</v>
      </c>
    </row>
    <row r="24" spans="1:19" ht="15" customHeight="1" x14ac:dyDescent="0.2">
      <c r="A24" s="134" t="s">
        <v>12</v>
      </c>
      <c r="B24" s="135">
        <f>B8</f>
        <v>138</v>
      </c>
      <c r="C24" s="136"/>
      <c r="D24" s="158"/>
      <c r="E24" s="136"/>
      <c r="F24" s="158"/>
      <c r="G24" s="194"/>
      <c r="H24" s="136"/>
      <c r="I24" s="136"/>
      <c r="J24" s="136"/>
      <c r="K24" s="137"/>
      <c r="L24" s="137"/>
      <c r="M24" s="137"/>
      <c r="N24" s="137"/>
      <c r="O24" s="137"/>
      <c r="P24" s="137"/>
      <c r="Q24" s="137"/>
      <c r="R24" s="137"/>
      <c r="S24" s="137"/>
    </row>
    <row r="25" spans="1:19" ht="27.75" customHeight="1" x14ac:dyDescent="0.2">
      <c r="A25" s="92" t="s">
        <v>225</v>
      </c>
      <c r="B25" s="100">
        <v>138</v>
      </c>
      <c r="C25" s="204"/>
      <c r="D25" s="104"/>
      <c r="E25" s="103">
        <v>75</v>
      </c>
      <c r="F25" s="191"/>
      <c r="G25" s="83">
        <f>G26+G27+G28+G29+G32</f>
        <v>4.8756700000000004</v>
      </c>
      <c r="H25" s="97">
        <v>1.39</v>
      </c>
      <c r="I25" s="95">
        <v>2.37</v>
      </c>
      <c r="J25" s="104">
        <v>3.96</v>
      </c>
      <c r="K25" s="104">
        <v>39.6</v>
      </c>
      <c r="L25" s="40">
        <v>0.1</v>
      </c>
      <c r="M25" s="40">
        <v>13</v>
      </c>
      <c r="N25" s="40"/>
      <c r="O25" s="40">
        <v>2.95</v>
      </c>
      <c r="P25" s="40">
        <v>40.4</v>
      </c>
      <c r="Q25" s="40">
        <v>48.8</v>
      </c>
      <c r="R25" s="40">
        <v>23.4</v>
      </c>
      <c r="S25" s="40">
        <v>1.02</v>
      </c>
    </row>
    <row r="26" spans="1:19" ht="15" customHeight="1" x14ac:dyDescent="0.2">
      <c r="A26" s="149" t="s">
        <v>153</v>
      </c>
      <c r="B26" s="207">
        <v>138</v>
      </c>
      <c r="C26" s="202">
        <v>14</v>
      </c>
      <c r="D26" s="22">
        <f t="shared" ref="D26:D32" si="3">B26*C26/1000</f>
        <v>1.9319999999999999</v>
      </c>
      <c r="E26" s="7"/>
      <c r="F26" s="192">
        <v>18.399999999999999</v>
      </c>
      <c r="G26" s="22">
        <f t="shared" ref="G26:G32" si="4">C26*F26/1000</f>
        <v>0.25759999999999994</v>
      </c>
      <c r="H26" s="187"/>
      <c r="I26" s="55"/>
      <c r="J26" s="22"/>
      <c r="K26" s="22"/>
      <c r="L26" s="22"/>
      <c r="M26" s="22"/>
      <c r="N26" s="22"/>
      <c r="O26" s="22"/>
      <c r="P26" s="22"/>
      <c r="Q26" s="22"/>
      <c r="R26" s="22"/>
      <c r="S26" s="22"/>
    </row>
    <row r="27" spans="1:19" ht="15" customHeight="1" x14ac:dyDescent="0.2">
      <c r="A27" s="149" t="s">
        <v>28</v>
      </c>
      <c r="B27" s="207">
        <v>138</v>
      </c>
      <c r="C27" s="202">
        <v>10</v>
      </c>
      <c r="D27" s="22">
        <f t="shared" si="3"/>
        <v>1.38</v>
      </c>
      <c r="E27" s="7"/>
      <c r="F27" s="192">
        <v>22.4</v>
      </c>
      <c r="G27" s="22">
        <f t="shared" si="4"/>
        <v>0.224</v>
      </c>
      <c r="H27" s="187"/>
      <c r="I27" s="55"/>
      <c r="J27" s="22"/>
      <c r="K27" s="22"/>
      <c r="L27" s="22"/>
      <c r="M27" s="22"/>
      <c r="N27" s="22"/>
      <c r="O27" s="22"/>
      <c r="P27" s="22"/>
      <c r="Q27" s="22"/>
      <c r="R27" s="22"/>
      <c r="S27" s="22"/>
    </row>
    <row r="28" spans="1:19" ht="15" customHeight="1" x14ac:dyDescent="0.2">
      <c r="A28" s="149" t="s">
        <v>109</v>
      </c>
      <c r="B28" s="207">
        <v>138</v>
      </c>
      <c r="C28" s="202">
        <v>21</v>
      </c>
      <c r="D28" s="22">
        <f t="shared" si="3"/>
        <v>2.8980000000000001</v>
      </c>
      <c r="E28" s="7"/>
      <c r="F28" s="192">
        <v>51.67</v>
      </c>
      <c r="G28" s="22">
        <f t="shared" si="4"/>
        <v>1.08507</v>
      </c>
      <c r="H28" s="187"/>
      <c r="I28" s="55"/>
      <c r="J28" s="22"/>
      <c r="K28" s="22"/>
      <c r="L28" s="22"/>
      <c r="M28" s="22"/>
      <c r="N28" s="22"/>
      <c r="O28" s="22"/>
      <c r="P28" s="22"/>
      <c r="Q28" s="22"/>
      <c r="R28" s="22"/>
      <c r="S28" s="22"/>
    </row>
    <row r="29" spans="1:19" ht="15" customHeight="1" x14ac:dyDescent="0.2">
      <c r="A29" s="149" t="s">
        <v>215</v>
      </c>
      <c r="B29" s="207">
        <v>138</v>
      </c>
      <c r="C29" s="202">
        <v>21</v>
      </c>
      <c r="D29" s="22">
        <f t="shared" si="3"/>
        <v>2.8980000000000001</v>
      </c>
      <c r="E29" s="7"/>
      <c r="F29" s="192">
        <v>113</v>
      </c>
      <c r="G29" s="22">
        <f t="shared" si="4"/>
        <v>2.3730000000000002</v>
      </c>
      <c r="H29" s="187"/>
      <c r="I29" s="55"/>
      <c r="J29" s="22"/>
      <c r="K29" s="22"/>
      <c r="L29" s="22"/>
      <c r="M29" s="22"/>
      <c r="N29" s="22"/>
      <c r="O29" s="22"/>
      <c r="P29" s="22"/>
      <c r="Q29" s="22"/>
      <c r="R29" s="22"/>
      <c r="S29" s="22"/>
    </row>
    <row r="30" spans="1:19" ht="15" customHeight="1" x14ac:dyDescent="0.2">
      <c r="A30" s="149" t="s">
        <v>36</v>
      </c>
      <c r="B30" s="207">
        <v>138</v>
      </c>
      <c r="C30" s="202">
        <v>14</v>
      </c>
      <c r="D30" s="22">
        <f t="shared" si="3"/>
        <v>1.9319999999999999</v>
      </c>
      <c r="E30" s="7"/>
      <c r="F30" s="192">
        <v>24</v>
      </c>
      <c r="G30" s="22">
        <f t="shared" si="4"/>
        <v>0.33600000000000002</v>
      </c>
      <c r="H30" s="187"/>
      <c r="I30" s="55"/>
      <c r="J30" s="22"/>
      <c r="K30" s="22"/>
      <c r="L30" s="22"/>
      <c r="M30" s="22"/>
      <c r="N30" s="22"/>
      <c r="O30" s="22"/>
      <c r="P30" s="22"/>
      <c r="Q30" s="22"/>
      <c r="R30" s="22"/>
      <c r="S30" s="22"/>
    </row>
    <row r="31" spans="1:19" ht="15" customHeight="1" x14ac:dyDescent="0.2">
      <c r="A31" s="149" t="s">
        <v>19</v>
      </c>
      <c r="B31" s="207">
        <v>138</v>
      </c>
      <c r="C31" s="202">
        <v>1</v>
      </c>
      <c r="D31" s="22">
        <f t="shared" si="3"/>
        <v>0.13800000000000001</v>
      </c>
      <c r="E31" s="7"/>
      <c r="F31" s="192">
        <v>14</v>
      </c>
      <c r="G31" s="22">
        <f t="shared" si="4"/>
        <v>1.4E-2</v>
      </c>
      <c r="H31" s="187"/>
      <c r="I31" s="55"/>
      <c r="J31" s="22"/>
      <c r="K31" s="22"/>
      <c r="L31" s="22"/>
      <c r="M31" s="22"/>
      <c r="N31" s="22"/>
      <c r="O31" s="22"/>
      <c r="P31" s="22"/>
      <c r="Q31" s="22"/>
      <c r="R31" s="22"/>
      <c r="S31" s="22"/>
    </row>
    <row r="32" spans="1:19" ht="30" customHeight="1" x14ac:dyDescent="0.2">
      <c r="A32" s="87" t="s">
        <v>25</v>
      </c>
      <c r="B32" s="207">
        <v>138</v>
      </c>
      <c r="C32" s="200">
        <v>8</v>
      </c>
      <c r="D32" s="8">
        <f t="shared" si="3"/>
        <v>1.1040000000000001</v>
      </c>
      <c r="E32" s="6"/>
      <c r="F32" s="193">
        <v>117</v>
      </c>
      <c r="G32" s="22">
        <f t="shared" si="4"/>
        <v>0.93600000000000005</v>
      </c>
      <c r="H32" s="91"/>
      <c r="I32" s="90"/>
      <c r="J32" s="8"/>
      <c r="K32" s="8"/>
      <c r="L32" s="8"/>
      <c r="M32" s="8"/>
      <c r="N32" s="8"/>
      <c r="O32" s="8"/>
      <c r="P32" s="8"/>
      <c r="Q32" s="8"/>
      <c r="R32" s="8"/>
      <c r="S32" s="8"/>
    </row>
    <row r="33" spans="1:19" s="105" customFormat="1" ht="51" x14ac:dyDescent="0.2">
      <c r="A33" s="92" t="s">
        <v>152</v>
      </c>
      <c r="B33" s="100">
        <v>138</v>
      </c>
      <c r="C33" s="204"/>
      <c r="D33" s="104"/>
      <c r="E33" s="103" t="s">
        <v>63</v>
      </c>
      <c r="F33" s="191"/>
      <c r="G33" s="83">
        <f>G34+G35+G36+G37+G38+G39+G40+G41</f>
        <v>10.5212</v>
      </c>
      <c r="H33" s="97">
        <v>2.69</v>
      </c>
      <c r="I33" s="95">
        <v>2.84</v>
      </c>
      <c r="J33" s="104">
        <v>12.11</v>
      </c>
      <c r="K33" s="104">
        <v>118</v>
      </c>
      <c r="L33" s="103">
        <v>0.04</v>
      </c>
      <c r="M33" s="103">
        <v>3</v>
      </c>
      <c r="N33" s="103"/>
      <c r="O33" s="103"/>
      <c r="P33" s="103">
        <v>88</v>
      </c>
      <c r="Q33" s="103">
        <v>50.1</v>
      </c>
      <c r="R33" s="103">
        <v>22.1</v>
      </c>
      <c r="S33" s="103">
        <v>50.1</v>
      </c>
    </row>
    <row r="34" spans="1:19" s="126" customFormat="1" x14ac:dyDescent="0.2">
      <c r="A34" s="149" t="s">
        <v>35</v>
      </c>
      <c r="B34" s="207">
        <v>138</v>
      </c>
      <c r="C34" s="202">
        <v>5</v>
      </c>
      <c r="D34" s="22">
        <f t="shared" si="0"/>
        <v>0.69</v>
      </c>
      <c r="E34" s="7"/>
      <c r="F34" s="192">
        <v>75</v>
      </c>
      <c r="G34" s="22">
        <f t="shared" ref="G34:G53" si="5">C34*F34/1000</f>
        <v>0.375</v>
      </c>
      <c r="H34" s="187"/>
      <c r="I34" s="55"/>
      <c r="J34" s="22"/>
      <c r="K34" s="22"/>
      <c r="L34" s="22"/>
      <c r="M34" s="22"/>
      <c r="N34" s="22"/>
      <c r="O34" s="22"/>
      <c r="P34" s="22"/>
      <c r="Q34" s="22"/>
      <c r="R34" s="22"/>
      <c r="S34" s="22"/>
    </row>
    <row r="35" spans="1:19" s="105" customFormat="1" x14ac:dyDescent="0.2">
      <c r="A35" s="149" t="s">
        <v>27</v>
      </c>
      <c r="B35" s="207">
        <v>138</v>
      </c>
      <c r="C35" s="202">
        <v>100</v>
      </c>
      <c r="D35" s="22">
        <f t="shared" si="0"/>
        <v>13.8</v>
      </c>
      <c r="E35" s="7"/>
      <c r="F35" s="192">
        <v>16.899999999999999</v>
      </c>
      <c r="G35" s="22">
        <f t="shared" si="5"/>
        <v>1.6899999999999997</v>
      </c>
      <c r="H35" s="187"/>
      <c r="I35" s="55"/>
      <c r="J35" s="22"/>
      <c r="K35" s="22"/>
      <c r="L35" s="22"/>
      <c r="M35" s="22"/>
      <c r="N35" s="22"/>
      <c r="O35" s="22"/>
      <c r="P35" s="22"/>
      <c r="Q35" s="22"/>
      <c r="R35" s="22"/>
      <c r="S35" s="22"/>
    </row>
    <row r="36" spans="1:19" ht="15" customHeight="1" x14ac:dyDescent="0.2">
      <c r="A36" s="149" t="s">
        <v>36</v>
      </c>
      <c r="B36" s="207">
        <v>138</v>
      </c>
      <c r="C36" s="202">
        <v>12</v>
      </c>
      <c r="D36" s="22">
        <f t="shared" si="0"/>
        <v>1.6559999999999999</v>
      </c>
      <c r="E36" s="7"/>
      <c r="F36" s="192">
        <v>24</v>
      </c>
      <c r="G36" s="22">
        <f t="shared" si="5"/>
        <v>0.28799999999999998</v>
      </c>
      <c r="H36" s="187"/>
      <c r="I36" s="55"/>
      <c r="J36" s="22"/>
      <c r="K36" s="22"/>
      <c r="L36" s="22"/>
      <c r="M36" s="22"/>
      <c r="N36" s="22"/>
      <c r="O36" s="22"/>
      <c r="P36" s="22"/>
      <c r="Q36" s="22"/>
      <c r="R36" s="22"/>
      <c r="S36" s="22"/>
    </row>
    <row r="37" spans="1:19" ht="15" customHeight="1" x14ac:dyDescent="0.2">
      <c r="A37" s="149" t="s">
        <v>134</v>
      </c>
      <c r="B37" s="207">
        <v>138</v>
      </c>
      <c r="C37" s="202">
        <v>46</v>
      </c>
      <c r="D37" s="22">
        <f t="shared" si="0"/>
        <v>6.3479999999999999</v>
      </c>
      <c r="E37" s="7"/>
      <c r="F37" s="192">
        <v>163</v>
      </c>
      <c r="G37" s="22">
        <f t="shared" si="5"/>
        <v>7.4980000000000002</v>
      </c>
      <c r="H37" s="187"/>
      <c r="I37" s="55"/>
      <c r="J37" s="22"/>
      <c r="K37" s="22"/>
      <c r="L37" s="22"/>
      <c r="M37" s="22"/>
      <c r="N37" s="22"/>
      <c r="O37" s="22"/>
      <c r="P37" s="22"/>
      <c r="Q37" s="22"/>
      <c r="R37" s="22"/>
      <c r="S37" s="22"/>
    </row>
    <row r="38" spans="1:19" s="36" customFormat="1" x14ac:dyDescent="0.2">
      <c r="A38" s="149" t="s">
        <v>28</v>
      </c>
      <c r="B38" s="207">
        <v>138</v>
      </c>
      <c r="C38" s="202">
        <v>13</v>
      </c>
      <c r="D38" s="22">
        <f t="shared" si="0"/>
        <v>1.794</v>
      </c>
      <c r="E38" s="7"/>
      <c r="F38" s="192">
        <v>22.4</v>
      </c>
      <c r="G38" s="22">
        <f t="shared" si="5"/>
        <v>0.29120000000000001</v>
      </c>
      <c r="H38" s="187"/>
      <c r="I38" s="55"/>
      <c r="J38" s="22"/>
      <c r="K38" s="22"/>
      <c r="L38" s="22"/>
      <c r="M38" s="22"/>
      <c r="N38" s="22"/>
      <c r="O38" s="22"/>
      <c r="P38" s="22"/>
      <c r="Q38" s="22"/>
      <c r="R38" s="22"/>
      <c r="S38" s="22"/>
    </row>
    <row r="39" spans="1:19" ht="15" customHeight="1" x14ac:dyDescent="0.2">
      <c r="A39" s="149" t="s">
        <v>107</v>
      </c>
      <c r="B39" s="207">
        <v>138</v>
      </c>
      <c r="C39" s="202">
        <v>5.0000000000000001E-4</v>
      </c>
      <c r="D39" s="22">
        <f t="shared" si="0"/>
        <v>6.900000000000001E-5</v>
      </c>
      <c r="E39" s="7"/>
      <c r="F39" s="192"/>
      <c r="G39" s="22">
        <f t="shared" si="5"/>
        <v>0</v>
      </c>
      <c r="H39" s="187"/>
      <c r="I39" s="55"/>
      <c r="J39" s="22"/>
      <c r="K39" s="22"/>
      <c r="L39" s="22"/>
      <c r="M39" s="22"/>
      <c r="N39" s="22"/>
      <c r="O39" s="22"/>
      <c r="P39" s="22"/>
      <c r="Q39" s="22"/>
      <c r="R39" s="22"/>
      <c r="S39" s="22"/>
    </row>
    <row r="40" spans="1:19" ht="15" customHeight="1" x14ac:dyDescent="0.2">
      <c r="A40" s="149" t="s">
        <v>19</v>
      </c>
      <c r="B40" s="207">
        <v>138</v>
      </c>
      <c r="C40" s="202">
        <v>2</v>
      </c>
      <c r="D40" s="22">
        <f t="shared" si="0"/>
        <v>0.27600000000000002</v>
      </c>
      <c r="E40" s="7"/>
      <c r="F40" s="192">
        <v>14</v>
      </c>
      <c r="G40" s="22">
        <f t="shared" si="5"/>
        <v>2.8000000000000001E-2</v>
      </c>
      <c r="H40" s="187"/>
      <c r="I40" s="55"/>
      <c r="J40" s="22"/>
      <c r="K40" s="22"/>
      <c r="L40" s="22"/>
      <c r="M40" s="22"/>
      <c r="N40" s="22"/>
      <c r="O40" s="22"/>
      <c r="P40" s="22"/>
      <c r="Q40" s="22"/>
      <c r="R40" s="22"/>
      <c r="S40" s="22"/>
    </row>
    <row r="41" spans="1:19" ht="30.75" customHeight="1" x14ac:dyDescent="0.2">
      <c r="A41" s="87" t="s">
        <v>25</v>
      </c>
      <c r="B41" s="207">
        <v>138</v>
      </c>
      <c r="C41" s="200">
        <v>3</v>
      </c>
      <c r="D41" s="8">
        <f t="shared" si="0"/>
        <v>0.41399999999999998</v>
      </c>
      <c r="E41" s="6"/>
      <c r="F41" s="193">
        <v>117</v>
      </c>
      <c r="G41" s="22">
        <f t="shared" si="5"/>
        <v>0.35099999999999998</v>
      </c>
      <c r="H41" s="91"/>
      <c r="I41" s="90"/>
      <c r="J41" s="8"/>
      <c r="K41" s="8"/>
      <c r="L41" s="8"/>
      <c r="M41" s="8"/>
      <c r="N41" s="8"/>
      <c r="O41" s="8"/>
      <c r="P41" s="8"/>
      <c r="Q41" s="8"/>
      <c r="R41" s="8"/>
      <c r="S41" s="8"/>
    </row>
    <row r="42" spans="1:19" s="105" customFormat="1" ht="24" customHeight="1" x14ac:dyDescent="0.2">
      <c r="A42" s="92" t="s">
        <v>226</v>
      </c>
      <c r="B42" s="100">
        <v>138</v>
      </c>
      <c r="C42" s="94"/>
      <c r="D42" s="104"/>
      <c r="E42" s="201">
        <v>150</v>
      </c>
      <c r="F42" s="191"/>
      <c r="G42" s="83">
        <f>G43+G44+G45+G46+G47+G48+G49</f>
        <v>24.756</v>
      </c>
      <c r="H42" s="97">
        <v>15.3</v>
      </c>
      <c r="I42" s="95">
        <v>29.4</v>
      </c>
      <c r="J42" s="104">
        <v>57.06</v>
      </c>
      <c r="K42" s="104">
        <v>388</v>
      </c>
      <c r="L42" s="104">
        <v>0.11</v>
      </c>
      <c r="M42" s="104">
        <v>4.8499999999999996</v>
      </c>
      <c r="N42" s="104">
        <v>39</v>
      </c>
      <c r="P42" s="104">
        <v>37.47</v>
      </c>
      <c r="Q42" s="104">
        <v>149.1</v>
      </c>
      <c r="R42" s="104">
        <v>40.450000000000003</v>
      </c>
      <c r="S42" s="104">
        <v>1.64</v>
      </c>
    </row>
    <row r="43" spans="1:19" ht="15" customHeight="1" x14ac:dyDescent="0.2">
      <c r="A43" s="149" t="s">
        <v>273</v>
      </c>
      <c r="B43" s="207">
        <v>138</v>
      </c>
      <c r="C43" s="57">
        <v>80</v>
      </c>
      <c r="D43" s="22">
        <f t="shared" si="0"/>
        <v>11.04</v>
      </c>
      <c r="E43" s="186"/>
      <c r="F43" s="192">
        <v>268</v>
      </c>
      <c r="G43" s="22">
        <f t="shared" si="5"/>
        <v>21.44</v>
      </c>
      <c r="H43" s="187"/>
      <c r="I43" s="55"/>
      <c r="J43" s="22"/>
      <c r="K43" s="22"/>
      <c r="L43" s="22"/>
      <c r="M43" s="22"/>
      <c r="N43" s="22"/>
      <c r="O43" s="22"/>
      <c r="P43" s="22"/>
      <c r="Q43" s="22"/>
      <c r="R43" s="22"/>
      <c r="S43" s="22"/>
    </row>
    <row r="44" spans="1:19" ht="15" customHeight="1" x14ac:dyDescent="0.2">
      <c r="A44" s="149" t="s">
        <v>36</v>
      </c>
      <c r="B44" s="207">
        <v>138</v>
      </c>
      <c r="C44" s="57">
        <v>8</v>
      </c>
      <c r="D44" s="22">
        <f t="shared" si="0"/>
        <v>1.1040000000000001</v>
      </c>
      <c r="E44" s="186"/>
      <c r="F44" s="192">
        <v>24</v>
      </c>
      <c r="G44" s="22">
        <f t="shared" si="5"/>
        <v>0.192</v>
      </c>
      <c r="H44" s="187"/>
      <c r="I44" s="55"/>
      <c r="J44" s="22"/>
      <c r="K44" s="22"/>
      <c r="L44" s="22"/>
      <c r="M44" s="22"/>
      <c r="N44" s="22"/>
      <c r="O44" s="22"/>
      <c r="P44" s="22"/>
      <c r="Q44" s="22"/>
      <c r="R44" s="22"/>
      <c r="S44" s="22"/>
    </row>
    <row r="45" spans="1:19" x14ac:dyDescent="0.2">
      <c r="A45" s="149" t="s">
        <v>28</v>
      </c>
      <c r="B45" s="207">
        <v>138</v>
      </c>
      <c r="C45" s="57">
        <v>10</v>
      </c>
      <c r="D45" s="22">
        <f t="shared" si="0"/>
        <v>1.38</v>
      </c>
      <c r="E45" s="186"/>
      <c r="F45" s="192">
        <v>22.4</v>
      </c>
      <c r="G45" s="22">
        <f t="shared" si="5"/>
        <v>0.224</v>
      </c>
      <c r="H45" s="187"/>
      <c r="I45" s="55"/>
      <c r="J45" s="22"/>
      <c r="K45" s="22"/>
      <c r="L45" s="22"/>
      <c r="M45" s="22"/>
      <c r="N45" s="22"/>
      <c r="O45" s="22"/>
      <c r="P45" s="22"/>
      <c r="Q45" s="22"/>
      <c r="R45" s="22"/>
      <c r="S45" s="22"/>
    </row>
    <row r="46" spans="1:19" s="36" customFormat="1" ht="15" customHeight="1" x14ac:dyDescent="0.2">
      <c r="A46" s="149" t="s">
        <v>127</v>
      </c>
      <c r="B46" s="207">
        <v>138</v>
      </c>
      <c r="C46" s="57">
        <v>5</v>
      </c>
      <c r="D46" s="22">
        <f t="shared" si="0"/>
        <v>0.69</v>
      </c>
      <c r="E46" s="186"/>
      <c r="F46" s="192">
        <v>55</v>
      </c>
      <c r="G46" s="22">
        <f t="shared" si="5"/>
        <v>0.27500000000000002</v>
      </c>
      <c r="H46" s="187"/>
      <c r="I46" s="55"/>
      <c r="J46" s="22"/>
      <c r="K46" s="22"/>
      <c r="L46" s="22"/>
      <c r="M46" s="22"/>
      <c r="N46" s="22"/>
      <c r="O46" s="22"/>
      <c r="P46" s="22"/>
      <c r="Q46" s="22"/>
      <c r="R46" s="22"/>
      <c r="S46" s="22"/>
    </row>
    <row r="47" spans="1:19" s="105" customFormat="1" ht="15" customHeight="1" x14ac:dyDescent="0.2">
      <c r="A47" s="149" t="s">
        <v>207</v>
      </c>
      <c r="B47" s="207">
        <v>138</v>
      </c>
      <c r="C47" s="57">
        <v>35</v>
      </c>
      <c r="D47" s="22">
        <f t="shared" si="0"/>
        <v>4.83</v>
      </c>
      <c r="E47" s="186"/>
      <c r="F47" s="192">
        <v>75</v>
      </c>
      <c r="G47" s="22">
        <f t="shared" si="5"/>
        <v>2.625</v>
      </c>
      <c r="H47" s="187"/>
      <c r="I47" s="55"/>
      <c r="J47" s="22"/>
      <c r="K47" s="22"/>
      <c r="L47" s="22"/>
      <c r="M47" s="22"/>
      <c r="N47" s="22"/>
      <c r="O47" s="22"/>
      <c r="P47" s="22"/>
      <c r="Q47" s="22"/>
      <c r="R47" s="22"/>
      <c r="S47" s="22"/>
    </row>
    <row r="48" spans="1:19" s="36" customFormat="1" ht="15" customHeight="1" x14ac:dyDescent="0.2">
      <c r="A48" s="149" t="s">
        <v>107</v>
      </c>
      <c r="B48" s="207">
        <v>138</v>
      </c>
      <c r="C48" s="57">
        <v>5.0000000000000001E-3</v>
      </c>
      <c r="D48" s="22">
        <f t="shared" si="0"/>
        <v>6.9000000000000008E-4</v>
      </c>
      <c r="E48" s="186"/>
      <c r="F48" s="192"/>
      <c r="G48" s="22">
        <f t="shared" si="5"/>
        <v>0</v>
      </c>
      <c r="H48" s="187"/>
      <c r="I48" s="55"/>
      <c r="J48" s="22"/>
      <c r="K48" s="22"/>
      <c r="L48" s="22"/>
      <c r="M48" s="22"/>
      <c r="N48" s="22"/>
      <c r="O48" s="22"/>
      <c r="P48" s="22"/>
      <c r="Q48" s="22"/>
      <c r="R48" s="22"/>
      <c r="S48" s="22"/>
    </row>
    <row r="49" spans="1:19" ht="15" customHeight="1" x14ac:dyDescent="0.2">
      <c r="A49" s="149" t="s">
        <v>128</v>
      </c>
      <c r="B49" s="207">
        <v>138</v>
      </c>
      <c r="C49" s="218">
        <v>5.0000000000000001E-3</v>
      </c>
      <c r="D49" s="22">
        <f t="shared" si="0"/>
        <v>6.9000000000000008E-4</v>
      </c>
      <c r="E49" s="222"/>
      <c r="F49" s="193"/>
      <c r="G49" s="22">
        <f t="shared" si="5"/>
        <v>0</v>
      </c>
      <c r="H49" s="91"/>
      <c r="I49" s="90"/>
      <c r="J49" s="8"/>
      <c r="K49" s="8"/>
      <c r="L49" s="8"/>
      <c r="M49" s="8"/>
      <c r="N49" s="8"/>
      <c r="O49" s="8"/>
      <c r="P49" s="8"/>
      <c r="Q49" s="8"/>
      <c r="R49" s="8"/>
      <c r="S49" s="8"/>
    </row>
    <row r="50" spans="1:19" ht="15" customHeight="1" x14ac:dyDescent="0.2">
      <c r="A50" s="149" t="s">
        <v>19</v>
      </c>
      <c r="B50" s="207">
        <v>138</v>
      </c>
      <c r="C50" s="218">
        <v>5</v>
      </c>
      <c r="D50" s="22">
        <f t="shared" si="0"/>
        <v>0.69</v>
      </c>
      <c r="E50" s="186"/>
      <c r="F50" s="192">
        <v>14</v>
      </c>
      <c r="G50" s="22">
        <f t="shared" si="5"/>
        <v>7.0000000000000007E-2</v>
      </c>
      <c r="H50" s="187"/>
      <c r="I50" s="55"/>
      <c r="J50" s="22"/>
      <c r="K50" s="22"/>
      <c r="L50" s="22"/>
      <c r="M50" s="22"/>
      <c r="N50" s="22"/>
      <c r="O50" s="22"/>
      <c r="P50" s="22"/>
      <c r="Q50" s="22"/>
      <c r="R50" s="22"/>
      <c r="S50" s="22"/>
    </row>
    <row r="51" spans="1:19" ht="36" customHeight="1" x14ac:dyDescent="0.2">
      <c r="A51" s="87" t="s">
        <v>25</v>
      </c>
      <c r="B51" s="207">
        <v>138</v>
      </c>
      <c r="C51" s="89">
        <v>7</v>
      </c>
      <c r="D51" s="8">
        <f t="shared" ref="D51" si="6">B51*C51/1000</f>
        <v>0.96599999999999997</v>
      </c>
      <c r="E51" s="222"/>
      <c r="F51" s="193">
        <v>117</v>
      </c>
      <c r="G51" s="22">
        <f t="shared" ref="G51" si="7">C51*F51/1000</f>
        <v>0.81899999999999995</v>
      </c>
      <c r="H51" s="187"/>
      <c r="I51" s="55"/>
      <c r="J51" s="22"/>
      <c r="K51" s="22"/>
      <c r="L51" s="22"/>
      <c r="M51" s="22"/>
      <c r="N51" s="22"/>
      <c r="O51" s="22"/>
      <c r="P51" s="22"/>
      <c r="Q51" s="22"/>
      <c r="R51" s="22"/>
      <c r="S51" s="22"/>
    </row>
    <row r="52" spans="1:19" s="105" customFormat="1" ht="15" customHeight="1" x14ac:dyDescent="0.2">
      <c r="A52" s="99" t="s">
        <v>42</v>
      </c>
      <c r="B52" s="207">
        <v>138</v>
      </c>
      <c r="C52" s="110"/>
      <c r="D52" s="109"/>
      <c r="E52" s="103">
        <v>200</v>
      </c>
      <c r="F52" s="191"/>
      <c r="G52" s="83">
        <f>G53</f>
        <v>10.4</v>
      </c>
      <c r="H52" s="97">
        <v>1</v>
      </c>
      <c r="I52" s="95"/>
      <c r="J52" s="104">
        <v>19.8</v>
      </c>
      <c r="K52" s="104">
        <v>85</v>
      </c>
      <c r="L52" s="114"/>
      <c r="M52" s="114">
        <v>0.67</v>
      </c>
      <c r="N52" s="114">
        <v>52</v>
      </c>
      <c r="O52" s="114">
        <v>82.67</v>
      </c>
      <c r="P52" s="114">
        <v>30</v>
      </c>
      <c r="Q52" s="114">
        <v>3.2</v>
      </c>
      <c r="R52" s="104"/>
      <c r="S52" s="104"/>
    </row>
    <row r="53" spans="1:19" ht="15" customHeight="1" x14ac:dyDescent="0.2">
      <c r="A53" s="10" t="s">
        <v>42</v>
      </c>
      <c r="B53" s="207">
        <v>138</v>
      </c>
      <c r="C53" s="9">
        <v>200</v>
      </c>
      <c r="D53" s="8">
        <f t="shared" si="0"/>
        <v>27.6</v>
      </c>
      <c r="E53" s="6"/>
      <c r="F53" s="193">
        <v>52</v>
      </c>
      <c r="G53" s="22">
        <f t="shared" si="5"/>
        <v>10.4</v>
      </c>
      <c r="H53" s="91"/>
      <c r="I53" s="90"/>
      <c r="J53" s="8"/>
      <c r="K53" s="8"/>
      <c r="L53" s="8"/>
      <c r="M53" s="8"/>
      <c r="N53" s="8"/>
      <c r="O53" s="8"/>
      <c r="P53" s="8"/>
      <c r="Q53" s="8"/>
      <c r="R53" s="8"/>
      <c r="S53" s="8"/>
    </row>
    <row r="54" spans="1:19" s="105" customFormat="1" ht="15" customHeight="1" x14ac:dyDescent="0.2">
      <c r="A54" s="99" t="s">
        <v>44</v>
      </c>
      <c r="B54" s="207">
        <v>138</v>
      </c>
      <c r="C54" s="101"/>
      <c r="D54" s="104"/>
      <c r="E54" s="103">
        <v>90</v>
      </c>
      <c r="F54" s="104"/>
      <c r="G54" s="104">
        <f>SUM(G55)</f>
        <v>3.69</v>
      </c>
      <c r="H54" s="35">
        <v>8.4600000000000009</v>
      </c>
      <c r="I54" s="35">
        <v>2.5099999999999998</v>
      </c>
      <c r="J54" s="35">
        <v>44.33</v>
      </c>
      <c r="K54" s="35">
        <v>186</v>
      </c>
      <c r="L54" s="114">
        <v>0.04</v>
      </c>
      <c r="M54" s="114"/>
      <c r="N54" s="114"/>
      <c r="O54" s="114">
        <v>0.36</v>
      </c>
      <c r="P54" s="114">
        <v>9.1999999999999993</v>
      </c>
      <c r="Q54" s="114">
        <v>42.4</v>
      </c>
      <c r="R54" s="114">
        <v>10</v>
      </c>
      <c r="S54" s="114">
        <v>1.24</v>
      </c>
    </row>
    <row r="55" spans="1:19" ht="15" customHeight="1" x14ac:dyDescent="0.2">
      <c r="A55" s="10" t="s">
        <v>43</v>
      </c>
      <c r="B55" s="207">
        <v>138</v>
      </c>
      <c r="C55" s="9">
        <v>90</v>
      </c>
      <c r="D55" s="8">
        <f t="shared" si="0"/>
        <v>12.42</v>
      </c>
      <c r="E55" s="6"/>
      <c r="F55" s="8">
        <v>41</v>
      </c>
      <c r="G55" s="22">
        <f>C55*F55/1000</f>
        <v>3.69</v>
      </c>
      <c r="H55" s="8"/>
      <c r="I55" s="90"/>
      <c r="J55" s="8"/>
      <c r="K55" s="8"/>
      <c r="L55" s="8"/>
      <c r="M55" s="8"/>
      <c r="N55" s="8"/>
      <c r="O55" s="8"/>
      <c r="P55" s="8"/>
      <c r="Q55" s="8"/>
      <c r="R55" s="8"/>
      <c r="S55" s="8"/>
    </row>
    <row r="56" spans="1:19" x14ac:dyDescent="0.2">
      <c r="A56" s="163"/>
      <c r="B56" s="164"/>
      <c r="C56" s="179"/>
      <c r="D56" s="166"/>
      <c r="E56" s="167"/>
      <c r="F56" s="188"/>
      <c r="G56" s="167"/>
      <c r="H56" s="23">
        <f t="shared" ref="H56:S56" si="8">SUM(H25:H55)</f>
        <v>28.840000000000003</v>
      </c>
      <c r="I56" s="23">
        <f t="shared" si="8"/>
        <v>37.119999999999997</v>
      </c>
      <c r="J56" s="23">
        <f t="shared" si="8"/>
        <v>137.26</v>
      </c>
      <c r="K56" s="23">
        <f t="shared" si="8"/>
        <v>816.6</v>
      </c>
      <c r="L56" s="23">
        <f t="shared" si="8"/>
        <v>0.28999999999999998</v>
      </c>
      <c r="M56" s="23">
        <f t="shared" si="8"/>
        <v>21.520000000000003</v>
      </c>
      <c r="N56" s="23">
        <f t="shared" si="8"/>
        <v>91</v>
      </c>
      <c r="O56" s="23">
        <f t="shared" si="8"/>
        <v>85.98</v>
      </c>
      <c r="P56" s="23">
        <f t="shared" si="8"/>
        <v>205.07</v>
      </c>
      <c r="Q56" s="23">
        <f t="shared" si="8"/>
        <v>293.59999999999997</v>
      </c>
      <c r="R56" s="23">
        <f t="shared" si="8"/>
        <v>95.95</v>
      </c>
      <c r="S56" s="23">
        <f t="shared" si="8"/>
        <v>54.000000000000007</v>
      </c>
    </row>
    <row r="57" spans="1:19" x14ac:dyDescent="0.2">
      <c r="A57" s="134" t="s">
        <v>13</v>
      </c>
      <c r="B57" s="135">
        <v>138</v>
      </c>
      <c r="C57" s="136"/>
      <c r="D57" s="158"/>
      <c r="E57" s="136"/>
      <c r="F57" s="158"/>
      <c r="G57" s="136"/>
      <c r="H57" s="136"/>
      <c r="I57" s="136"/>
      <c r="J57" s="136"/>
      <c r="K57" s="137"/>
      <c r="L57" s="137"/>
      <c r="M57" s="137"/>
      <c r="N57" s="137"/>
      <c r="O57" s="137"/>
      <c r="P57" s="137"/>
      <c r="Q57" s="137"/>
      <c r="R57" s="137"/>
      <c r="S57" s="137"/>
    </row>
    <row r="58" spans="1:19" x14ac:dyDescent="0.2">
      <c r="A58" s="92" t="s">
        <v>154</v>
      </c>
      <c r="B58" s="207">
        <v>138</v>
      </c>
      <c r="C58" s="150"/>
      <c r="D58" s="104"/>
      <c r="E58" s="96">
        <v>194</v>
      </c>
      <c r="F58" s="191"/>
      <c r="G58" s="83">
        <f>G59</f>
        <v>26.19</v>
      </c>
      <c r="H58" s="97">
        <v>0.51</v>
      </c>
      <c r="I58" s="95">
        <v>0.51</v>
      </c>
      <c r="J58" s="104">
        <v>13.5</v>
      </c>
      <c r="K58" s="104">
        <v>75.2</v>
      </c>
      <c r="L58" s="118">
        <v>0.02</v>
      </c>
      <c r="M58" s="118">
        <v>3.75</v>
      </c>
      <c r="N58" s="118"/>
      <c r="O58" s="118">
        <v>0.3</v>
      </c>
      <c r="P58" s="118">
        <v>14.25</v>
      </c>
      <c r="Q58" s="118">
        <v>12</v>
      </c>
      <c r="R58" s="118">
        <v>9</v>
      </c>
      <c r="S58" s="118">
        <v>1.73</v>
      </c>
    </row>
    <row r="59" spans="1:19" x14ac:dyDescent="0.2">
      <c r="A59" s="87" t="s">
        <v>154</v>
      </c>
      <c r="B59" s="17">
        <v>138</v>
      </c>
      <c r="C59" s="89">
        <v>194</v>
      </c>
      <c r="D59" s="8">
        <f t="shared" ref="D59" si="9">B59*C59/1000</f>
        <v>26.771999999999998</v>
      </c>
      <c r="E59" s="4"/>
      <c r="F59" s="193">
        <v>135</v>
      </c>
      <c r="G59" s="8">
        <f t="shared" ref="G59" si="10">C59*F59/1000</f>
        <v>26.19</v>
      </c>
      <c r="H59" s="91"/>
      <c r="I59" s="90"/>
      <c r="J59" s="8"/>
      <c r="K59" s="8"/>
      <c r="L59" s="8"/>
      <c r="M59" s="8"/>
      <c r="N59" s="8"/>
      <c r="O59" s="8"/>
      <c r="P59" s="8"/>
      <c r="Q59" s="8"/>
      <c r="R59" s="8"/>
      <c r="S59" s="8"/>
    </row>
    <row r="60" spans="1:19" x14ac:dyDescent="0.2">
      <c r="A60" s="99" t="s">
        <v>224</v>
      </c>
      <c r="B60" s="189">
        <v>138</v>
      </c>
      <c r="C60" s="110"/>
      <c r="D60" s="95"/>
      <c r="E60" s="103">
        <v>50</v>
      </c>
      <c r="F60" s="95"/>
      <c r="G60" s="83">
        <f>G61</f>
        <v>7.5949999999999998</v>
      </c>
      <c r="H60" s="96">
        <v>1.7</v>
      </c>
      <c r="I60" s="103">
        <v>2.2599999999999998</v>
      </c>
      <c r="J60" s="96">
        <v>3.08</v>
      </c>
      <c r="K60" s="103">
        <v>82.9</v>
      </c>
      <c r="L60" s="104">
        <v>0.02</v>
      </c>
      <c r="M60" s="104"/>
      <c r="N60" s="104">
        <v>13</v>
      </c>
      <c r="O60" s="104">
        <v>0.26</v>
      </c>
      <c r="P60" s="104">
        <v>8.1999999999999993</v>
      </c>
      <c r="Q60" s="104">
        <v>17.399999999999999</v>
      </c>
      <c r="R60" s="104">
        <v>3</v>
      </c>
      <c r="S60" s="104">
        <v>0.2</v>
      </c>
    </row>
    <row r="61" spans="1:19" x14ac:dyDescent="0.2">
      <c r="A61" s="10" t="s">
        <v>224</v>
      </c>
      <c r="B61" s="88">
        <v>138</v>
      </c>
      <c r="C61" s="9">
        <v>50</v>
      </c>
      <c r="D61" s="90">
        <f t="shared" ref="D61" si="11">B61*C61/1000</f>
        <v>6.9</v>
      </c>
      <c r="E61" s="6"/>
      <c r="F61" s="90">
        <v>151.9</v>
      </c>
      <c r="G61" s="8">
        <f t="shared" ref="G61" si="12">C61*F61/1000</f>
        <v>7.5949999999999998</v>
      </c>
      <c r="H61" s="4"/>
      <c r="I61" s="6"/>
      <c r="J61" s="4"/>
      <c r="K61" s="6"/>
      <c r="L61" s="6"/>
      <c r="M61" s="6"/>
      <c r="N61" s="6"/>
      <c r="O61" s="6"/>
      <c r="P61" s="6"/>
      <c r="Q61" s="6"/>
      <c r="R61" s="6"/>
      <c r="S61" s="6"/>
    </row>
    <row r="62" spans="1:19" ht="25.5" x14ac:dyDescent="0.2">
      <c r="A62" s="99" t="s">
        <v>89</v>
      </c>
      <c r="B62" s="100">
        <v>138</v>
      </c>
      <c r="C62" s="110"/>
      <c r="D62" s="104"/>
      <c r="E62" s="103">
        <v>200</v>
      </c>
      <c r="F62" s="104"/>
      <c r="G62" s="104">
        <f>SUM(G63)</f>
        <v>12.86467</v>
      </c>
      <c r="H62" s="104">
        <v>5.8</v>
      </c>
      <c r="I62" s="104">
        <v>5</v>
      </c>
      <c r="J62" s="104">
        <v>16</v>
      </c>
      <c r="K62" s="104">
        <v>61.2</v>
      </c>
      <c r="L62" s="97">
        <v>0.08</v>
      </c>
      <c r="M62" s="97">
        <v>2.6</v>
      </c>
      <c r="N62" s="97">
        <v>40</v>
      </c>
      <c r="O62" s="97"/>
      <c r="P62" s="97">
        <v>240</v>
      </c>
      <c r="Q62" s="97">
        <v>180</v>
      </c>
      <c r="R62" s="97">
        <v>28</v>
      </c>
      <c r="S62" s="97">
        <v>0.2</v>
      </c>
    </row>
    <row r="63" spans="1:19" x14ac:dyDescent="0.2">
      <c r="A63" s="10" t="s">
        <v>90</v>
      </c>
      <c r="B63" s="16">
        <v>138</v>
      </c>
      <c r="C63" s="9">
        <v>211</v>
      </c>
      <c r="D63" s="8">
        <f t="shared" ref="D63" si="13">B63*C63/1000</f>
        <v>29.117999999999999</v>
      </c>
      <c r="E63" s="6"/>
      <c r="F63" s="22">
        <v>60.97</v>
      </c>
      <c r="G63" s="8">
        <f>C63*F63/1000</f>
        <v>12.86467</v>
      </c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</row>
    <row r="64" spans="1:19" x14ac:dyDescent="0.2">
      <c r="A64" s="163"/>
      <c r="B64" s="164"/>
      <c r="C64" s="179"/>
      <c r="D64" s="166"/>
      <c r="E64" s="167"/>
      <c r="F64" s="167"/>
      <c r="G64" s="167"/>
      <c r="H64" s="23">
        <f>SUM(H62:H63)</f>
        <v>5.8</v>
      </c>
      <c r="I64" s="23">
        <f>SUM(I62:I63)</f>
        <v>5</v>
      </c>
      <c r="J64" s="23">
        <f>SUM(J62:J63)</f>
        <v>16</v>
      </c>
      <c r="K64" s="23">
        <f>SUM(K58:K63)</f>
        <v>219.3</v>
      </c>
      <c r="L64" s="23">
        <f t="shared" ref="L64:S64" si="14">SUM(L62:L63)</f>
        <v>0.08</v>
      </c>
      <c r="M64" s="23">
        <f t="shared" si="14"/>
        <v>2.6</v>
      </c>
      <c r="N64" s="23">
        <f t="shared" si="14"/>
        <v>40</v>
      </c>
      <c r="O64" s="23">
        <f t="shared" si="14"/>
        <v>0</v>
      </c>
      <c r="P64" s="23">
        <f t="shared" si="14"/>
        <v>240</v>
      </c>
      <c r="Q64" s="23">
        <f t="shared" si="14"/>
        <v>180</v>
      </c>
      <c r="R64" s="23">
        <f t="shared" si="14"/>
        <v>28</v>
      </c>
      <c r="S64" s="23">
        <f t="shared" si="14"/>
        <v>0.2</v>
      </c>
    </row>
    <row r="65" spans="1:19" x14ac:dyDescent="0.2">
      <c r="A65" s="58"/>
      <c r="B65" s="58"/>
      <c r="C65" s="58"/>
      <c r="D65" s="58"/>
      <c r="E65" s="58"/>
      <c r="F65" s="213" t="s">
        <v>47</v>
      </c>
      <c r="G65" s="50">
        <f>E67*E68</f>
        <v>16261.900680000001</v>
      </c>
      <c r="H65" s="155">
        <f t="shared" ref="H65:S65" si="15">H23+H56+H64</f>
        <v>64.95</v>
      </c>
      <c r="I65" s="155">
        <f t="shared" si="15"/>
        <v>63.589999999999996</v>
      </c>
      <c r="J65" s="155">
        <f t="shared" si="15"/>
        <v>240.27999999999997</v>
      </c>
      <c r="K65" s="155">
        <f t="shared" si="15"/>
        <v>1752.8100000000002</v>
      </c>
      <c r="L65" s="155">
        <f t="shared" si="15"/>
        <v>0.65999999999999992</v>
      </c>
      <c r="M65" s="155">
        <f t="shared" si="15"/>
        <v>25.500000000000004</v>
      </c>
      <c r="N65" s="155">
        <f t="shared" si="15"/>
        <v>207.18</v>
      </c>
      <c r="O65" s="155">
        <f t="shared" si="15"/>
        <v>89.95</v>
      </c>
      <c r="P65" s="155">
        <f t="shared" si="15"/>
        <v>620.73</v>
      </c>
      <c r="Q65" s="155">
        <f t="shared" si="15"/>
        <v>769.09999999999991</v>
      </c>
      <c r="R65" s="155">
        <f t="shared" si="15"/>
        <v>268.24</v>
      </c>
      <c r="S65" s="155">
        <f t="shared" si="15"/>
        <v>59.960000000000008</v>
      </c>
    </row>
    <row r="67" spans="1:19" x14ac:dyDescent="0.2">
      <c r="A67" s="2" t="s">
        <v>48</v>
      </c>
      <c r="E67" s="177">
        <v>138</v>
      </c>
      <c r="F67" s="2" t="s">
        <v>49</v>
      </c>
    </row>
    <row r="68" spans="1:19" x14ac:dyDescent="0.2">
      <c r="A68" s="2" t="s">
        <v>50</v>
      </c>
      <c r="E68" s="176">
        <f>SUM(G9+G15+G21+G25+G33+G42+G52+G58+G54+G62)</f>
        <v>117.83986</v>
      </c>
      <c r="F68" s="2" t="s">
        <v>51</v>
      </c>
    </row>
    <row r="70" spans="1:19" x14ac:dyDescent="0.2">
      <c r="A70" s="2" t="s">
        <v>271</v>
      </c>
      <c r="B70" s="3" t="s">
        <v>272</v>
      </c>
      <c r="E70" s="2" t="s">
        <v>52</v>
      </c>
      <c r="H70" s="3"/>
      <c r="I70" s="2" t="s">
        <v>53</v>
      </c>
    </row>
  </sheetData>
  <mergeCells count="6">
    <mergeCell ref="H5:K5"/>
    <mergeCell ref="A1:B1"/>
    <mergeCell ref="A2:B2"/>
    <mergeCell ref="A3:B3"/>
    <mergeCell ref="A4:B4"/>
    <mergeCell ref="C4:G5"/>
  </mergeCells>
  <pageMargins left="0.78740157480314965" right="0.39370078740157483" top="0.19685039370078741" bottom="0" header="0.31496062992125984" footer="0.31496062992125984"/>
  <pageSetup paperSize="9" scale="43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4"/>
  <sheetViews>
    <sheetView view="pageBreakPreview" topLeftCell="A25" zoomScale="91" zoomScaleNormal="110" zoomScaleSheetLayoutView="91" workbookViewId="0">
      <selection activeCell="F62" sqref="F62"/>
    </sheetView>
  </sheetViews>
  <sheetFormatPr defaultColWidth="8.85546875" defaultRowHeight="12.75" x14ac:dyDescent="0.2"/>
  <cols>
    <col min="1" max="1" width="19.140625" style="2" bestFit="1" customWidth="1"/>
    <col min="2" max="2" width="15.42578125" style="2" customWidth="1"/>
    <col min="3" max="6" width="9.7109375" style="2" customWidth="1"/>
    <col min="7" max="7" width="12.5703125" style="2" customWidth="1"/>
    <col min="8" max="10" width="9.7109375" style="2" customWidth="1"/>
    <col min="11" max="11" width="10.5703125" style="2" customWidth="1"/>
    <col min="12" max="16384" width="8.85546875" style="2"/>
  </cols>
  <sheetData>
    <row r="1" spans="1:19" ht="22.5" customHeight="1" x14ac:dyDescent="0.2">
      <c r="A1" s="270" t="s">
        <v>147</v>
      </c>
      <c r="B1" s="270"/>
    </row>
    <row r="2" spans="1:19" x14ac:dyDescent="0.2">
      <c r="A2" s="271" t="s">
        <v>14</v>
      </c>
      <c r="B2" s="271"/>
    </row>
    <row r="3" spans="1:19" ht="23.25" customHeight="1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19.5" x14ac:dyDescent="0.25">
      <c r="C5" s="272"/>
      <c r="D5" s="272"/>
      <c r="E5" s="272"/>
      <c r="F5" s="272"/>
      <c r="G5" s="272"/>
      <c r="H5" s="269" t="s">
        <v>80</v>
      </c>
      <c r="I5" s="269"/>
      <c r="J5" s="269"/>
      <c r="K5" s="269"/>
    </row>
    <row r="6" spans="1:19" x14ac:dyDescent="0.2">
      <c r="E6" s="2" t="s">
        <v>202</v>
      </c>
    </row>
    <row r="7" spans="1:19" s="1" customFormat="1" ht="43.9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s="138" customFormat="1" ht="15" customHeight="1" x14ac:dyDescent="0.25">
      <c r="A8" s="145" t="s">
        <v>11</v>
      </c>
      <c r="B8" s="135">
        <v>99</v>
      </c>
      <c r="C8" s="141"/>
      <c r="D8" s="141"/>
      <c r="E8" s="141"/>
      <c r="F8" s="141"/>
      <c r="G8" s="141"/>
      <c r="H8" s="141"/>
      <c r="I8" s="141"/>
      <c r="J8" s="141"/>
      <c r="K8" s="142"/>
      <c r="L8" s="142"/>
      <c r="M8" s="142"/>
      <c r="N8" s="142"/>
      <c r="O8" s="142"/>
      <c r="P8" s="142"/>
      <c r="Q8" s="142"/>
      <c r="R8" s="142"/>
      <c r="S8" s="142"/>
    </row>
    <row r="9" spans="1:19" s="105" customFormat="1" ht="38.25" customHeight="1" x14ac:dyDescent="0.25">
      <c r="A9" s="92" t="s">
        <v>223</v>
      </c>
      <c r="B9" s="100">
        <v>99</v>
      </c>
      <c r="C9" s="201"/>
      <c r="D9" s="96"/>
      <c r="E9" s="103" t="s">
        <v>163</v>
      </c>
      <c r="F9" s="96"/>
      <c r="G9" s="104">
        <f>G10+G11+G12+G13+G14</f>
        <v>12.925000000000002</v>
      </c>
      <c r="H9" s="96">
        <v>7.51</v>
      </c>
      <c r="I9" s="103">
        <v>11.72</v>
      </c>
      <c r="J9" s="96">
        <v>0.37</v>
      </c>
      <c r="K9" s="103">
        <v>285</v>
      </c>
      <c r="L9" s="114">
        <v>0.4</v>
      </c>
      <c r="M9" s="114">
        <v>1.9</v>
      </c>
      <c r="N9" s="114">
        <v>71.599999999999994</v>
      </c>
      <c r="O9" s="114">
        <v>0.4</v>
      </c>
      <c r="P9" s="114">
        <v>92.3</v>
      </c>
      <c r="Q9" s="114">
        <v>128</v>
      </c>
      <c r="R9" s="114">
        <v>26.7</v>
      </c>
      <c r="S9" s="114">
        <v>1.3</v>
      </c>
    </row>
    <row r="10" spans="1:19" ht="15" customHeight="1" x14ac:dyDescent="0.2">
      <c r="A10" s="149" t="s">
        <v>59</v>
      </c>
      <c r="B10" s="100">
        <v>99</v>
      </c>
      <c r="C10" s="202">
        <v>100</v>
      </c>
      <c r="D10" s="55">
        <f>B10*C10/1000</f>
        <v>9.9</v>
      </c>
      <c r="E10" s="7"/>
      <c r="F10" s="55">
        <v>60.97</v>
      </c>
      <c r="G10" s="22">
        <f>C10*F10/1000</f>
        <v>6.0970000000000004</v>
      </c>
      <c r="H10" s="54"/>
      <c r="I10" s="7"/>
      <c r="J10" s="54"/>
      <c r="K10" s="7"/>
      <c r="L10" s="7"/>
      <c r="M10" s="7"/>
      <c r="N10" s="7"/>
      <c r="O10" s="7"/>
      <c r="P10" s="7"/>
      <c r="Q10" s="7"/>
      <c r="R10" s="7"/>
      <c r="S10" s="7"/>
    </row>
    <row r="11" spans="1:19" s="36" customFormat="1" x14ac:dyDescent="0.2">
      <c r="A11" s="149" t="s">
        <v>41</v>
      </c>
      <c r="B11" s="100">
        <v>99</v>
      </c>
      <c r="C11" s="202">
        <v>10</v>
      </c>
      <c r="D11" s="55">
        <f t="shared" ref="D11:D55" si="0">B11*C11/1000</f>
        <v>0.99</v>
      </c>
      <c r="E11" s="7"/>
      <c r="F11" s="55">
        <v>450</v>
      </c>
      <c r="G11" s="22">
        <f t="shared" ref="G11:G18" si="1">C11*F11/1000</f>
        <v>4.5</v>
      </c>
      <c r="H11" s="54"/>
      <c r="I11" s="7"/>
      <c r="J11" s="54"/>
      <c r="K11" s="7"/>
      <c r="L11" s="7"/>
      <c r="M11" s="7"/>
      <c r="N11" s="7"/>
      <c r="O11" s="7"/>
      <c r="P11" s="7"/>
      <c r="Q11" s="7"/>
      <c r="R11" s="7"/>
      <c r="S11" s="7"/>
    </row>
    <row r="12" spans="1:19" ht="15" customHeight="1" x14ac:dyDescent="0.2">
      <c r="A12" s="149" t="s">
        <v>22</v>
      </c>
      <c r="B12" s="100">
        <v>99</v>
      </c>
      <c r="C12" s="202">
        <v>6</v>
      </c>
      <c r="D12" s="55">
        <f t="shared" si="0"/>
        <v>0.59399999999999997</v>
      </c>
      <c r="E12" s="7"/>
      <c r="F12" s="55">
        <v>50</v>
      </c>
      <c r="G12" s="22">
        <f t="shared" si="1"/>
        <v>0.3</v>
      </c>
      <c r="H12" s="54"/>
      <c r="I12" s="7"/>
      <c r="J12" s="54"/>
      <c r="K12" s="7"/>
      <c r="L12" s="7"/>
      <c r="M12" s="7"/>
      <c r="N12" s="7"/>
      <c r="O12" s="7"/>
      <c r="P12" s="7"/>
      <c r="Q12" s="7"/>
      <c r="R12" s="7"/>
      <c r="S12" s="7"/>
    </row>
    <row r="13" spans="1:19" ht="15" customHeight="1" x14ac:dyDescent="0.2">
      <c r="A13" s="149" t="s">
        <v>102</v>
      </c>
      <c r="B13" s="100">
        <v>99</v>
      </c>
      <c r="C13" s="202">
        <v>50</v>
      </c>
      <c r="D13" s="55">
        <f t="shared" si="0"/>
        <v>4.95</v>
      </c>
      <c r="E13" s="7"/>
      <c r="F13" s="55">
        <v>40</v>
      </c>
      <c r="G13" s="22">
        <f t="shared" si="1"/>
        <v>2</v>
      </c>
      <c r="H13" s="54"/>
      <c r="I13" s="7"/>
      <c r="J13" s="54"/>
      <c r="K13" s="7"/>
      <c r="L13" s="7"/>
      <c r="M13" s="7"/>
      <c r="N13" s="7"/>
      <c r="O13" s="7"/>
      <c r="P13" s="7"/>
      <c r="Q13" s="7"/>
      <c r="R13" s="7"/>
      <c r="S13" s="7"/>
    </row>
    <row r="14" spans="1:19" s="36" customFormat="1" ht="15" customHeight="1" x14ac:dyDescent="0.2">
      <c r="A14" s="149" t="s">
        <v>19</v>
      </c>
      <c r="B14" s="100">
        <v>99</v>
      </c>
      <c r="C14" s="202">
        <v>2</v>
      </c>
      <c r="D14" s="55">
        <f t="shared" si="0"/>
        <v>0.19800000000000001</v>
      </c>
      <c r="E14" s="7"/>
      <c r="F14" s="55">
        <v>14</v>
      </c>
      <c r="G14" s="22">
        <f t="shared" si="1"/>
        <v>2.8000000000000001E-2</v>
      </c>
      <c r="H14" s="54"/>
      <c r="I14" s="7"/>
      <c r="J14" s="54"/>
      <c r="K14" s="7"/>
      <c r="L14" s="7"/>
      <c r="M14" s="7"/>
      <c r="N14" s="7"/>
      <c r="O14" s="7"/>
      <c r="P14" s="7"/>
      <c r="Q14" s="7"/>
      <c r="R14" s="7"/>
      <c r="S14" s="7"/>
    </row>
    <row r="15" spans="1:19" s="105" customFormat="1" x14ac:dyDescent="0.2">
      <c r="A15" s="92" t="s">
        <v>70</v>
      </c>
      <c r="B15" s="100">
        <v>99</v>
      </c>
      <c r="C15" s="204"/>
      <c r="D15" s="95"/>
      <c r="E15" s="103">
        <v>200</v>
      </c>
      <c r="F15" s="95"/>
      <c r="G15" s="83">
        <f>G16+G17+G18</f>
        <v>7.5173200000000007</v>
      </c>
      <c r="H15" s="96">
        <v>4.08</v>
      </c>
      <c r="I15" s="103">
        <v>3.55</v>
      </c>
      <c r="J15" s="96">
        <v>17.579999999999998</v>
      </c>
      <c r="K15" s="103">
        <v>125.11</v>
      </c>
      <c r="L15" s="103">
        <v>0.02</v>
      </c>
      <c r="M15" s="103">
        <v>1.33</v>
      </c>
      <c r="N15" s="103"/>
      <c r="O15" s="103"/>
      <c r="P15" s="103">
        <v>133.33000000000001</v>
      </c>
      <c r="Q15" s="103">
        <v>111.11</v>
      </c>
      <c r="R15" s="103">
        <v>25.56</v>
      </c>
      <c r="S15" s="103">
        <v>2</v>
      </c>
    </row>
    <row r="16" spans="1:19" ht="15" customHeight="1" x14ac:dyDescent="0.2">
      <c r="A16" s="149" t="s">
        <v>71</v>
      </c>
      <c r="B16" s="100">
        <v>99</v>
      </c>
      <c r="C16" s="202">
        <v>4</v>
      </c>
      <c r="D16" s="55">
        <f t="shared" si="0"/>
        <v>0.39600000000000002</v>
      </c>
      <c r="E16" s="7"/>
      <c r="F16" s="55">
        <v>105.08</v>
      </c>
      <c r="G16" s="22">
        <f t="shared" si="1"/>
        <v>0.42031999999999997</v>
      </c>
      <c r="H16" s="54"/>
      <c r="I16" s="7"/>
      <c r="J16" s="54"/>
      <c r="K16" s="7"/>
      <c r="L16" s="7"/>
      <c r="M16" s="7"/>
      <c r="N16" s="7"/>
      <c r="O16" s="7"/>
      <c r="P16" s="7"/>
      <c r="Q16" s="7"/>
      <c r="R16" s="7"/>
      <c r="S16" s="7"/>
    </row>
    <row r="17" spans="1:19" s="105" customFormat="1" ht="15" customHeight="1" x14ac:dyDescent="0.2">
      <c r="A17" s="149" t="s">
        <v>59</v>
      </c>
      <c r="B17" s="100">
        <v>99</v>
      </c>
      <c r="C17" s="202">
        <v>100</v>
      </c>
      <c r="D17" s="55">
        <f t="shared" si="0"/>
        <v>9.9</v>
      </c>
      <c r="E17" s="7"/>
      <c r="F17" s="55">
        <v>60.97</v>
      </c>
      <c r="G17" s="22">
        <f t="shared" si="1"/>
        <v>6.0970000000000004</v>
      </c>
      <c r="H17" s="54"/>
      <c r="I17" s="7"/>
      <c r="J17" s="54"/>
      <c r="K17" s="7"/>
      <c r="L17" s="7"/>
      <c r="M17" s="7"/>
      <c r="N17" s="7"/>
      <c r="O17" s="7"/>
      <c r="P17" s="7"/>
      <c r="Q17" s="7"/>
      <c r="R17" s="7"/>
      <c r="S17" s="7"/>
    </row>
    <row r="18" spans="1:19" ht="15" customHeight="1" x14ac:dyDescent="0.2">
      <c r="A18" s="87" t="s">
        <v>22</v>
      </c>
      <c r="B18" s="100">
        <v>99</v>
      </c>
      <c r="C18" s="200">
        <v>20</v>
      </c>
      <c r="D18" s="90">
        <f t="shared" si="0"/>
        <v>1.98</v>
      </c>
      <c r="E18" s="6"/>
      <c r="F18" s="90">
        <v>50</v>
      </c>
      <c r="G18" s="8">
        <f t="shared" si="1"/>
        <v>1</v>
      </c>
      <c r="H18" s="4"/>
      <c r="I18" s="6"/>
      <c r="J18" s="4"/>
      <c r="K18" s="6"/>
      <c r="L18" s="6"/>
      <c r="M18" s="6"/>
      <c r="N18" s="6"/>
      <c r="O18" s="6"/>
      <c r="P18" s="6"/>
      <c r="Q18" s="6"/>
      <c r="R18" s="6"/>
      <c r="S18" s="6"/>
    </row>
    <row r="19" spans="1:19" s="105" customFormat="1" x14ac:dyDescent="0.2">
      <c r="A19" s="99" t="s">
        <v>149</v>
      </c>
      <c r="B19" s="100">
        <v>99</v>
      </c>
      <c r="C19" s="110"/>
      <c r="D19" s="95"/>
      <c r="E19" s="103">
        <v>100</v>
      </c>
      <c r="F19" s="95"/>
      <c r="G19" s="83">
        <f>G20</f>
        <v>6.15</v>
      </c>
      <c r="H19" s="103">
        <v>12.18</v>
      </c>
      <c r="I19" s="103">
        <v>3.17</v>
      </c>
      <c r="J19" s="103">
        <v>28.5</v>
      </c>
      <c r="K19" s="104">
        <v>233.8</v>
      </c>
      <c r="L19" s="104">
        <v>0.05</v>
      </c>
      <c r="M19" s="104"/>
      <c r="N19" s="104"/>
      <c r="O19" s="104">
        <v>0.65</v>
      </c>
      <c r="P19" s="104">
        <v>11.5</v>
      </c>
      <c r="Q19" s="104">
        <v>43.5</v>
      </c>
      <c r="R19" s="104">
        <v>16.5</v>
      </c>
      <c r="S19" s="104">
        <v>0.55000000000000004</v>
      </c>
    </row>
    <row r="20" spans="1:19" ht="15" customHeight="1" x14ac:dyDescent="0.2">
      <c r="A20" s="10" t="s">
        <v>149</v>
      </c>
      <c r="B20" s="100">
        <v>99</v>
      </c>
      <c r="C20" s="9">
        <v>150</v>
      </c>
      <c r="D20" s="90">
        <f t="shared" si="0"/>
        <v>14.85</v>
      </c>
      <c r="E20" s="6"/>
      <c r="F20" s="90">
        <v>41</v>
      </c>
      <c r="G20" s="8">
        <f>C20*F20/1000</f>
        <v>6.15</v>
      </c>
      <c r="H20" s="4"/>
      <c r="I20" s="6"/>
      <c r="J20" s="4"/>
      <c r="K20" s="6"/>
      <c r="L20" s="6"/>
      <c r="M20" s="6"/>
      <c r="N20" s="6"/>
      <c r="O20" s="6"/>
      <c r="P20" s="6"/>
      <c r="Q20" s="6"/>
      <c r="R20" s="6"/>
      <c r="S20" s="6"/>
    </row>
    <row r="21" spans="1:19" s="105" customFormat="1" x14ac:dyDescent="0.2">
      <c r="A21" s="163"/>
      <c r="B21" s="164"/>
      <c r="C21" s="179"/>
      <c r="D21" s="166"/>
      <c r="E21" s="167"/>
      <c r="F21" s="188"/>
      <c r="G21" s="227"/>
      <c r="H21" s="23">
        <f>SUM(H9:H20)</f>
        <v>23.77</v>
      </c>
      <c r="I21" s="23">
        <f>SUM(I9:I20)</f>
        <v>18.439999999999998</v>
      </c>
      <c r="J21" s="23">
        <f>SUM(J9:J20)</f>
        <v>46.45</v>
      </c>
      <c r="K21" s="23">
        <f>SUM(K9:K20)</f>
        <v>643.91000000000008</v>
      </c>
      <c r="L21" s="23">
        <f t="shared" ref="L21:S21" si="2">SUM(L9:L20)</f>
        <v>0.47000000000000003</v>
      </c>
      <c r="M21" s="23">
        <f t="shared" si="2"/>
        <v>3.23</v>
      </c>
      <c r="N21" s="23">
        <f t="shared" si="2"/>
        <v>71.599999999999994</v>
      </c>
      <c r="O21" s="23">
        <f t="shared" si="2"/>
        <v>1.05</v>
      </c>
      <c r="P21" s="23">
        <f t="shared" si="2"/>
        <v>237.13</v>
      </c>
      <c r="Q21" s="23">
        <f t="shared" si="2"/>
        <v>282.61</v>
      </c>
      <c r="R21" s="23">
        <f t="shared" si="2"/>
        <v>68.759999999999991</v>
      </c>
      <c r="S21" s="23">
        <f t="shared" si="2"/>
        <v>3.8499999999999996</v>
      </c>
    </row>
    <row r="22" spans="1:19" ht="30.75" customHeight="1" x14ac:dyDescent="0.2">
      <c r="A22" s="134" t="s">
        <v>12</v>
      </c>
      <c r="B22" s="135">
        <f>B8</f>
        <v>99</v>
      </c>
      <c r="C22" s="136"/>
      <c r="D22" s="158"/>
      <c r="E22" s="136"/>
      <c r="F22" s="158"/>
      <c r="G22" s="226"/>
      <c r="H22" s="136"/>
      <c r="I22" s="136"/>
      <c r="J22" s="136"/>
      <c r="K22" s="137"/>
      <c r="L22" s="137"/>
      <c r="M22" s="137"/>
      <c r="N22" s="137"/>
      <c r="O22" s="137"/>
      <c r="P22" s="137"/>
      <c r="Q22" s="137"/>
      <c r="R22" s="137"/>
      <c r="S22" s="137"/>
    </row>
    <row r="23" spans="1:19" ht="27.75" customHeight="1" x14ac:dyDescent="0.2">
      <c r="A23" s="92" t="s">
        <v>225</v>
      </c>
      <c r="B23" s="100">
        <v>99</v>
      </c>
      <c r="C23" s="204"/>
      <c r="D23" s="104"/>
      <c r="E23" s="103">
        <v>100</v>
      </c>
      <c r="F23" s="191"/>
      <c r="G23" s="83">
        <f>G24+G25+G26+G27+G30</f>
        <v>6.4215599999999995</v>
      </c>
      <c r="H23" s="97">
        <v>1.39</v>
      </c>
      <c r="I23" s="95">
        <v>2.37</v>
      </c>
      <c r="J23" s="104">
        <v>3.96</v>
      </c>
      <c r="K23" s="104">
        <v>39.6</v>
      </c>
      <c r="L23" s="40">
        <v>0.1</v>
      </c>
      <c r="M23" s="40">
        <v>13</v>
      </c>
      <c r="N23" s="40"/>
      <c r="O23" s="40">
        <v>2.95</v>
      </c>
      <c r="P23" s="40">
        <v>40.4</v>
      </c>
      <c r="Q23" s="40">
        <v>48.8</v>
      </c>
      <c r="R23" s="40">
        <v>23.4</v>
      </c>
      <c r="S23" s="40">
        <v>1.02</v>
      </c>
    </row>
    <row r="24" spans="1:19" ht="15" customHeight="1" x14ac:dyDescent="0.2">
      <c r="A24" s="149" t="s">
        <v>153</v>
      </c>
      <c r="B24" s="207">
        <v>99</v>
      </c>
      <c r="C24" s="202">
        <v>19</v>
      </c>
      <c r="D24" s="22">
        <f t="shared" ref="D24:D30" si="3">B24*C24/1000</f>
        <v>1.881</v>
      </c>
      <c r="E24" s="7"/>
      <c r="F24" s="192">
        <v>18.399999999999999</v>
      </c>
      <c r="G24" s="22">
        <f t="shared" ref="G24:G30" si="4">C24*F24/1000</f>
        <v>0.34959999999999997</v>
      </c>
      <c r="H24" s="187"/>
      <c r="I24" s="55"/>
      <c r="J24" s="22"/>
      <c r="K24" s="22"/>
      <c r="L24" s="22"/>
      <c r="M24" s="22"/>
      <c r="N24" s="22"/>
      <c r="O24" s="22"/>
      <c r="P24" s="22"/>
      <c r="Q24" s="22"/>
      <c r="R24" s="22"/>
      <c r="S24" s="22"/>
    </row>
    <row r="25" spans="1:19" ht="15" customHeight="1" x14ac:dyDescent="0.2">
      <c r="A25" s="149" t="s">
        <v>28</v>
      </c>
      <c r="B25" s="207">
        <v>99</v>
      </c>
      <c r="C25" s="202">
        <v>13</v>
      </c>
      <c r="D25" s="22">
        <f t="shared" si="3"/>
        <v>1.2869999999999999</v>
      </c>
      <c r="E25" s="7"/>
      <c r="F25" s="192">
        <v>22.4</v>
      </c>
      <c r="G25" s="22">
        <f t="shared" si="4"/>
        <v>0.29120000000000001</v>
      </c>
      <c r="H25" s="187"/>
      <c r="I25" s="55"/>
      <c r="J25" s="22"/>
      <c r="K25" s="22"/>
      <c r="L25" s="22"/>
      <c r="M25" s="22"/>
      <c r="N25" s="22"/>
      <c r="O25" s="22"/>
      <c r="P25" s="22"/>
      <c r="Q25" s="22"/>
      <c r="R25" s="22"/>
      <c r="S25" s="22"/>
    </row>
    <row r="26" spans="1:19" ht="15" customHeight="1" x14ac:dyDescent="0.2">
      <c r="A26" s="149" t="s">
        <v>109</v>
      </c>
      <c r="B26" s="207">
        <v>99</v>
      </c>
      <c r="C26" s="202">
        <v>28</v>
      </c>
      <c r="D26" s="22">
        <f t="shared" si="3"/>
        <v>2.7719999999999998</v>
      </c>
      <c r="E26" s="7"/>
      <c r="F26" s="192">
        <v>51.67</v>
      </c>
      <c r="G26" s="22">
        <f t="shared" si="4"/>
        <v>1.44676</v>
      </c>
      <c r="H26" s="187"/>
      <c r="I26" s="55"/>
      <c r="J26" s="22"/>
      <c r="K26" s="22"/>
      <c r="L26" s="22"/>
      <c r="M26" s="22"/>
      <c r="N26" s="22"/>
      <c r="O26" s="22"/>
      <c r="P26" s="22"/>
      <c r="Q26" s="22"/>
      <c r="R26" s="22"/>
      <c r="S26" s="22"/>
    </row>
    <row r="27" spans="1:19" ht="15" customHeight="1" x14ac:dyDescent="0.2">
      <c r="A27" s="149" t="s">
        <v>215</v>
      </c>
      <c r="B27" s="207">
        <v>99</v>
      </c>
      <c r="C27" s="202">
        <v>28</v>
      </c>
      <c r="D27" s="22">
        <f t="shared" si="3"/>
        <v>2.7719999999999998</v>
      </c>
      <c r="E27" s="7"/>
      <c r="F27" s="192">
        <v>113</v>
      </c>
      <c r="G27" s="22">
        <f t="shared" si="4"/>
        <v>3.1640000000000001</v>
      </c>
      <c r="H27" s="187"/>
      <c r="I27" s="55"/>
      <c r="J27" s="22"/>
      <c r="K27" s="22"/>
      <c r="L27" s="22"/>
      <c r="M27" s="22"/>
      <c r="N27" s="22"/>
      <c r="O27" s="22"/>
      <c r="P27" s="22"/>
      <c r="Q27" s="22"/>
      <c r="R27" s="22"/>
      <c r="S27" s="22"/>
    </row>
    <row r="28" spans="1:19" ht="15" customHeight="1" x14ac:dyDescent="0.2">
      <c r="A28" s="149" t="s">
        <v>36</v>
      </c>
      <c r="B28" s="207">
        <v>99</v>
      </c>
      <c r="C28" s="202">
        <v>18</v>
      </c>
      <c r="D28" s="22">
        <f t="shared" si="3"/>
        <v>1.782</v>
      </c>
      <c r="E28" s="7"/>
      <c r="F28" s="192">
        <v>24</v>
      </c>
      <c r="G28" s="22">
        <f t="shared" si="4"/>
        <v>0.432</v>
      </c>
      <c r="H28" s="187"/>
      <c r="I28" s="55"/>
      <c r="J28" s="22"/>
      <c r="K28" s="22"/>
      <c r="L28" s="22"/>
      <c r="M28" s="22"/>
      <c r="N28" s="22"/>
      <c r="O28" s="22"/>
      <c r="P28" s="22"/>
      <c r="Q28" s="22"/>
      <c r="R28" s="22"/>
      <c r="S28" s="22"/>
    </row>
    <row r="29" spans="1:19" ht="15" customHeight="1" x14ac:dyDescent="0.2">
      <c r="A29" s="149" t="s">
        <v>19</v>
      </c>
      <c r="B29" s="207">
        <v>99</v>
      </c>
      <c r="C29" s="202">
        <v>1</v>
      </c>
      <c r="D29" s="22">
        <f t="shared" si="3"/>
        <v>9.9000000000000005E-2</v>
      </c>
      <c r="E29" s="7"/>
      <c r="F29" s="192">
        <v>14</v>
      </c>
      <c r="G29" s="22">
        <f t="shared" si="4"/>
        <v>1.4E-2</v>
      </c>
      <c r="H29" s="187"/>
      <c r="I29" s="55"/>
      <c r="J29" s="22"/>
      <c r="K29" s="22"/>
      <c r="L29" s="22"/>
      <c r="M29" s="22"/>
      <c r="N29" s="22"/>
      <c r="O29" s="22"/>
      <c r="P29" s="22"/>
      <c r="Q29" s="22"/>
      <c r="R29" s="22"/>
      <c r="S29" s="22"/>
    </row>
    <row r="30" spans="1:19" ht="24.75" customHeight="1" x14ac:dyDescent="0.2">
      <c r="A30" s="87" t="s">
        <v>25</v>
      </c>
      <c r="B30" s="207">
        <v>99</v>
      </c>
      <c r="C30" s="200">
        <v>10</v>
      </c>
      <c r="D30" s="8">
        <f t="shared" si="3"/>
        <v>0.99</v>
      </c>
      <c r="E30" s="6"/>
      <c r="F30" s="193">
        <v>117</v>
      </c>
      <c r="G30" s="22">
        <f t="shared" si="4"/>
        <v>1.17</v>
      </c>
      <c r="H30" s="91"/>
      <c r="I30" s="90"/>
      <c r="J30" s="8"/>
      <c r="K30" s="8"/>
      <c r="L30" s="8"/>
      <c r="M30" s="8"/>
      <c r="N30" s="8"/>
      <c r="O30" s="8"/>
      <c r="P30" s="8"/>
      <c r="Q30" s="8"/>
      <c r="R30" s="8"/>
      <c r="S30" s="8"/>
    </row>
    <row r="31" spans="1:19" s="105" customFormat="1" ht="51" x14ac:dyDescent="0.2">
      <c r="A31" s="92" t="s">
        <v>152</v>
      </c>
      <c r="B31" s="100">
        <v>99</v>
      </c>
      <c r="C31" s="204"/>
      <c r="D31" s="104"/>
      <c r="E31" s="103" t="s">
        <v>63</v>
      </c>
      <c r="F31" s="191"/>
      <c r="G31" s="83">
        <f>G32+G33+G34+G35+G36+G37+G38+G39</f>
        <v>10.5212</v>
      </c>
      <c r="H31" s="97">
        <v>2.69</v>
      </c>
      <c r="I31" s="95">
        <v>2.84</v>
      </c>
      <c r="J31" s="104">
        <v>12.11</v>
      </c>
      <c r="K31" s="104">
        <v>118</v>
      </c>
      <c r="L31" s="103">
        <v>0.04</v>
      </c>
      <c r="M31" s="103">
        <v>3</v>
      </c>
      <c r="N31" s="103"/>
      <c r="O31" s="103"/>
      <c r="P31" s="103">
        <v>88</v>
      </c>
      <c r="Q31" s="103">
        <v>50.1</v>
      </c>
      <c r="R31" s="103">
        <v>22.1</v>
      </c>
      <c r="S31" s="103">
        <v>50.1</v>
      </c>
    </row>
    <row r="32" spans="1:19" s="126" customFormat="1" x14ac:dyDescent="0.2">
      <c r="A32" s="149" t="s">
        <v>35</v>
      </c>
      <c r="B32" s="207">
        <v>99</v>
      </c>
      <c r="C32" s="202">
        <v>5</v>
      </c>
      <c r="D32" s="22">
        <f t="shared" si="0"/>
        <v>0.495</v>
      </c>
      <c r="E32" s="7"/>
      <c r="F32" s="192">
        <v>75</v>
      </c>
      <c r="G32" s="22">
        <f t="shared" ref="G32:G53" si="5">C32*F32/1000</f>
        <v>0.375</v>
      </c>
      <c r="H32" s="187"/>
      <c r="I32" s="55"/>
      <c r="J32" s="22"/>
      <c r="K32" s="22"/>
      <c r="L32" s="22"/>
      <c r="M32" s="22"/>
      <c r="N32" s="22"/>
      <c r="O32" s="22"/>
      <c r="P32" s="22"/>
      <c r="Q32" s="22"/>
      <c r="R32" s="22"/>
      <c r="S32" s="22"/>
    </row>
    <row r="33" spans="1:19" s="105" customFormat="1" x14ac:dyDescent="0.2">
      <c r="A33" s="149" t="s">
        <v>27</v>
      </c>
      <c r="B33" s="207">
        <v>99</v>
      </c>
      <c r="C33" s="202">
        <v>100</v>
      </c>
      <c r="D33" s="22">
        <f t="shared" si="0"/>
        <v>9.9</v>
      </c>
      <c r="E33" s="7"/>
      <c r="F33" s="192">
        <v>16.899999999999999</v>
      </c>
      <c r="G33" s="22">
        <f t="shared" si="5"/>
        <v>1.6899999999999997</v>
      </c>
      <c r="H33" s="187"/>
      <c r="I33" s="55"/>
      <c r="J33" s="22"/>
      <c r="K33" s="22"/>
      <c r="L33" s="22"/>
      <c r="M33" s="22"/>
      <c r="N33" s="22"/>
      <c r="O33" s="22"/>
      <c r="P33" s="22"/>
      <c r="Q33" s="22"/>
      <c r="R33" s="22"/>
      <c r="S33" s="22"/>
    </row>
    <row r="34" spans="1:19" ht="15" customHeight="1" x14ac:dyDescent="0.2">
      <c r="A34" s="149" t="s">
        <v>36</v>
      </c>
      <c r="B34" s="207">
        <v>99</v>
      </c>
      <c r="C34" s="202">
        <v>12</v>
      </c>
      <c r="D34" s="22">
        <f t="shared" si="0"/>
        <v>1.1879999999999999</v>
      </c>
      <c r="E34" s="7"/>
      <c r="F34" s="192">
        <v>24</v>
      </c>
      <c r="G34" s="22">
        <f t="shared" si="5"/>
        <v>0.28799999999999998</v>
      </c>
      <c r="H34" s="187"/>
      <c r="I34" s="55"/>
      <c r="J34" s="22"/>
      <c r="K34" s="22"/>
      <c r="L34" s="22"/>
      <c r="M34" s="22"/>
      <c r="N34" s="22"/>
      <c r="O34" s="22"/>
      <c r="P34" s="22"/>
      <c r="Q34" s="22"/>
      <c r="R34" s="22"/>
      <c r="S34" s="22"/>
    </row>
    <row r="35" spans="1:19" ht="15" customHeight="1" x14ac:dyDescent="0.2">
      <c r="A35" s="149" t="s">
        <v>134</v>
      </c>
      <c r="B35" s="207">
        <v>99</v>
      </c>
      <c r="C35" s="202">
        <v>46</v>
      </c>
      <c r="D35" s="22">
        <f t="shared" si="0"/>
        <v>4.5540000000000003</v>
      </c>
      <c r="E35" s="7"/>
      <c r="F35" s="192">
        <v>163</v>
      </c>
      <c r="G35" s="22">
        <f t="shared" si="5"/>
        <v>7.4980000000000002</v>
      </c>
      <c r="H35" s="187"/>
      <c r="I35" s="55"/>
      <c r="J35" s="22"/>
      <c r="K35" s="22"/>
      <c r="L35" s="22"/>
      <c r="M35" s="22"/>
      <c r="N35" s="22"/>
      <c r="O35" s="22"/>
      <c r="P35" s="22"/>
      <c r="Q35" s="22"/>
      <c r="R35" s="22"/>
      <c r="S35" s="22"/>
    </row>
    <row r="36" spans="1:19" s="36" customFormat="1" x14ac:dyDescent="0.2">
      <c r="A36" s="149" t="s">
        <v>28</v>
      </c>
      <c r="B36" s="207">
        <v>99</v>
      </c>
      <c r="C36" s="202">
        <v>13</v>
      </c>
      <c r="D36" s="22">
        <f t="shared" si="0"/>
        <v>1.2869999999999999</v>
      </c>
      <c r="E36" s="7"/>
      <c r="F36" s="192">
        <v>22.4</v>
      </c>
      <c r="G36" s="22">
        <f t="shared" si="5"/>
        <v>0.29120000000000001</v>
      </c>
      <c r="H36" s="187"/>
      <c r="I36" s="55"/>
      <c r="J36" s="22"/>
      <c r="K36" s="22"/>
      <c r="L36" s="22"/>
      <c r="M36" s="22"/>
      <c r="N36" s="22"/>
      <c r="O36" s="22"/>
      <c r="P36" s="22"/>
      <c r="Q36" s="22"/>
      <c r="R36" s="22"/>
      <c r="S36" s="22"/>
    </row>
    <row r="37" spans="1:19" ht="15" customHeight="1" x14ac:dyDescent="0.2">
      <c r="A37" s="149" t="s">
        <v>107</v>
      </c>
      <c r="B37" s="207">
        <v>99</v>
      </c>
      <c r="C37" s="202">
        <v>5.0000000000000001E-4</v>
      </c>
      <c r="D37" s="22">
        <f t="shared" si="0"/>
        <v>4.9500000000000004E-5</v>
      </c>
      <c r="E37" s="7"/>
      <c r="F37" s="192"/>
      <c r="G37" s="22">
        <f t="shared" si="5"/>
        <v>0</v>
      </c>
      <c r="H37" s="187"/>
      <c r="I37" s="55"/>
      <c r="J37" s="22"/>
      <c r="K37" s="22"/>
      <c r="L37" s="22"/>
      <c r="M37" s="22"/>
      <c r="N37" s="22"/>
      <c r="O37" s="22"/>
      <c r="P37" s="22"/>
      <c r="Q37" s="22"/>
      <c r="R37" s="22"/>
      <c r="S37" s="22"/>
    </row>
    <row r="38" spans="1:19" ht="15" customHeight="1" x14ac:dyDescent="0.2">
      <c r="A38" s="149" t="s">
        <v>19</v>
      </c>
      <c r="B38" s="207">
        <v>99</v>
      </c>
      <c r="C38" s="202">
        <v>2</v>
      </c>
      <c r="D38" s="22">
        <f t="shared" si="0"/>
        <v>0.19800000000000001</v>
      </c>
      <c r="E38" s="7"/>
      <c r="F38" s="192">
        <v>14</v>
      </c>
      <c r="G38" s="22">
        <f t="shared" si="5"/>
        <v>2.8000000000000001E-2</v>
      </c>
      <c r="H38" s="187"/>
      <c r="I38" s="55"/>
      <c r="J38" s="22"/>
      <c r="K38" s="22"/>
      <c r="L38" s="22"/>
      <c r="M38" s="22"/>
      <c r="N38" s="22"/>
      <c r="O38" s="22"/>
      <c r="P38" s="22"/>
      <c r="Q38" s="22"/>
      <c r="R38" s="22"/>
      <c r="S38" s="22"/>
    </row>
    <row r="39" spans="1:19" ht="30" customHeight="1" x14ac:dyDescent="0.2">
      <c r="A39" s="87" t="s">
        <v>25</v>
      </c>
      <c r="B39" s="207">
        <v>99</v>
      </c>
      <c r="C39" s="200">
        <v>3</v>
      </c>
      <c r="D39" s="8">
        <f t="shared" si="0"/>
        <v>0.29699999999999999</v>
      </c>
      <c r="E39" s="6"/>
      <c r="F39" s="193">
        <v>117</v>
      </c>
      <c r="G39" s="22">
        <f t="shared" si="5"/>
        <v>0.35099999999999998</v>
      </c>
      <c r="H39" s="91"/>
      <c r="I39" s="90"/>
      <c r="J39" s="8"/>
      <c r="K39" s="8"/>
      <c r="L39" s="8"/>
      <c r="M39" s="8"/>
      <c r="N39" s="8"/>
      <c r="O39" s="8"/>
      <c r="P39" s="8"/>
      <c r="Q39" s="8"/>
      <c r="R39" s="8"/>
      <c r="S39" s="8"/>
    </row>
    <row r="40" spans="1:19" s="105" customFormat="1" ht="24" customHeight="1" x14ac:dyDescent="0.2">
      <c r="A40" s="92" t="s">
        <v>226</v>
      </c>
      <c r="B40" s="100">
        <v>99</v>
      </c>
      <c r="C40" s="204"/>
      <c r="D40" s="104"/>
      <c r="E40" s="103">
        <v>225</v>
      </c>
      <c r="F40" s="191"/>
      <c r="G40" s="83">
        <f>G41+G42+G43+G44+G45+G46+G47</f>
        <v>37.198999999999991</v>
      </c>
      <c r="H40" s="97">
        <v>15.3</v>
      </c>
      <c r="I40" s="95">
        <v>29.4</v>
      </c>
      <c r="J40" s="104">
        <v>57.06</v>
      </c>
      <c r="K40" s="104">
        <v>388</v>
      </c>
      <c r="L40" s="104">
        <v>0.11</v>
      </c>
      <c r="M40" s="104">
        <v>4.8499999999999996</v>
      </c>
      <c r="N40" s="104">
        <v>39</v>
      </c>
      <c r="P40" s="104">
        <v>37.47</v>
      </c>
      <c r="Q40" s="104">
        <v>149.1</v>
      </c>
      <c r="R40" s="104">
        <v>40.450000000000003</v>
      </c>
      <c r="S40" s="104">
        <v>1.64</v>
      </c>
    </row>
    <row r="41" spans="1:19" ht="15" customHeight="1" x14ac:dyDescent="0.2">
      <c r="A41" s="149" t="s">
        <v>273</v>
      </c>
      <c r="B41" s="207">
        <v>99</v>
      </c>
      <c r="C41" s="202">
        <v>120</v>
      </c>
      <c r="D41" s="22">
        <f t="shared" si="0"/>
        <v>11.88</v>
      </c>
      <c r="E41" s="7"/>
      <c r="F41" s="192">
        <v>268</v>
      </c>
      <c r="G41" s="22">
        <f t="shared" si="5"/>
        <v>32.159999999999997</v>
      </c>
      <c r="H41" s="187"/>
      <c r="I41" s="55"/>
      <c r="J41" s="22"/>
      <c r="K41" s="22"/>
      <c r="L41" s="22"/>
      <c r="M41" s="22"/>
      <c r="N41" s="22"/>
      <c r="O41" s="22"/>
      <c r="P41" s="22"/>
      <c r="Q41" s="22"/>
      <c r="R41" s="22"/>
      <c r="S41" s="22"/>
    </row>
    <row r="42" spans="1:19" ht="15" customHeight="1" x14ac:dyDescent="0.2">
      <c r="A42" s="149" t="s">
        <v>36</v>
      </c>
      <c r="B42" s="207">
        <v>99</v>
      </c>
      <c r="C42" s="202">
        <v>12</v>
      </c>
      <c r="D42" s="22">
        <f t="shared" si="0"/>
        <v>1.1879999999999999</v>
      </c>
      <c r="E42" s="7"/>
      <c r="F42" s="192">
        <v>24</v>
      </c>
      <c r="G42" s="22">
        <f t="shared" si="5"/>
        <v>0.28799999999999998</v>
      </c>
      <c r="H42" s="187"/>
      <c r="I42" s="55"/>
      <c r="J42" s="22"/>
      <c r="K42" s="22"/>
      <c r="L42" s="22"/>
      <c r="M42" s="22"/>
      <c r="N42" s="22"/>
      <c r="O42" s="22"/>
      <c r="P42" s="22"/>
      <c r="Q42" s="22"/>
      <c r="R42" s="22"/>
      <c r="S42" s="22"/>
    </row>
    <row r="43" spans="1:19" x14ac:dyDescent="0.2">
      <c r="A43" s="149" t="s">
        <v>28</v>
      </c>
      <c r="B43" s="207">
        <v>99</v>
      </c>
      <c r="C43" s="202">
        <v>15</v>
      </c>
      <c r="D43" s="22">
        <f t="shared" si="0"/>
        <v>1.4850000000000001</v>
      </c>
      <c r="E43" s="7"/>
      <c r="F43" s="192">
        <v>22.4</v>
      </c>
      <c r="G43" s="22">
        <f t="shared" si="5"/>
        <v>0.33600000000000002</v>
      </c>
      <c r="H43" s="187"/>
      <c r="I43" s="55"/>
      <c r="J43" s="22"/>
      <c r="K43" s="22"/>
      <c r="L43" s="22"/>
      <c r="M43" s="22"/>
      <c r="N43" s="22"/>
      <c r="O43" s="22"/>
      <c r="P43" s="22"/>
      <c r="Q43" s="22"/>
      <c r="R43" s="22"/>
      <c r="S43" s="22"/>
    </row>
    <row r="44" spans="1:19" s="36" customFormat="1" ht="15" customHeight="1" x14ac:dyDescent="0.2">
      <c r="A44" s="149" t="s">
        <v>127</v>
      </c>
      <c r="B44" s="207">
        <v>99</v>
      </c>
      <c r="C44" s="202">
        <v>8</v>
      </c>
      <c r="D44" s="22">
        <f t="shared" si="0"/>
        <v>0.79200000000000004</v>
      </c>
      <c r="E44" s="7"/>
      <c r="F44" s="192">
        <v>55</v>
      </c>
      <c r="G44" s="22">
        <f t="shared" si="5"/>
        <v>0.44</v>
      </c>
      <c r="H44" s="187"/>
      <c r="I44" s="55"/>
      <c r="J44" s="22"/>
      <c r="K44" s="22"/>
      <c r="L44" s="22"/>
      <c r="M44" s="22"/>
      <c r="N44" s="22"/>
      <c r="O44" s="22"/>
      <c r="P44" s="22"/>
      <c r="Q44" s="22"/>
      <c r="R44" s="22"/>
      <c r="S44" s="22"/>
    </row>
    <row r="45" spans="1:19" s="105" customFormat="1" ht="15" customHeight="1" x14ac:dyDescent="0.2">
      <c r="A45" s="149" t="s">
        <v>207</v>
      </c>
      <c r="B45" s="207">
        <v>99</v>
      </c>
      <c r="C45" s="202">
        <v>53</v>
      </c>
      <c r="D45" s="22">
        <f t="shared" si="0"/>
        <v>5.2469999999999999</v>
      </c>
      <c r="E45" s="7"/>
      <c r="F45" s="192">
        <v>75</v>
      </c>
      <c r="G45" s="22">
        <f t="shared" si="5"/>
        <v>3.9750000000000001</v>
      </c>
      <c r="H45" s="187"/>
      <c r="I45" s="55"/>
      <c r="J45" s="22"/>
      <c r="K45" s="22"/>
      <c r="L45" s="22"/>
      <c r="M45" s="22"/>
      <c r="N45" s="22"/>
      <c r="O45" s="22"/>
      <c r="P45" s="22"/>
      <c r="Q45" s="22"/>
      <c r="R45" s="22"/>
      <c r="S45" s="22"/>
    </row>
    <row r="46" spans="1:19" s="36" customFormat="1" ht="15" customHeight="1" x14ac:dyDescent="0.2">
      <c r="A46" s="149" t="s">
        <v>107</v>
      </c>
      <c r="B46" s="207">
        <v>99</v>
      </c>
      <c r="C46" s="202">
        <v>5.0000000000000001E-3</v>
      </c>
      <c r="D46" s="22">
        <f t="shared" si="0"/>
        <v>4.95E-4</v>
      </c>
      <c r="E46" s="7"/>
      <c r="F46" s="192"/>
      <c r="G46" s="22">
        <f t="shared" si="5"/>
        <v>0</v>
      </c>
      <c r="H46" s="187"/>
      <c r="I46" s="55"/>
      <c r="J46" s="22"/>
      <c r="K46" s="22"/>
      <c r="L46" s="22"/>
      <c r="M46" s="22"/>
      <c r="N46" s="22"/>
      <c r="O46" s="22"/>
      <c r="P46" s="22"/>
      <c r="Q46" s="22"/>
      <c r="R46" s="22"/>
      <c r="S46" s="22"/>
    </row>
    <row r="47" spans="1:19" ht="15" customHeight="1" x14ac:dyDescent="0.2">
      <c r="A47" s="149" t="s">
        <v>128</v>
      </c>
      <c r="B47" s="207">
        <v>99</v>
      </c>
      <c r="C47" s="218">
        <v>5.0000000000000001E-3</v>
      </c>
      <c r="D47" s="192">
        <f t="shared" si="0"/>
        <v>4.95E-4</v>
      </c>
      <c r="E47" s="225"/>
      <c r="F47" s="192"/>
      <c r="G47" s="22">
        <f t="shared" si="5"/>
        <v>0</v>
      </c>
      <c r="H47" s="91"/>
      <c r="I47" s="90"/>
      <c r="J47" s="8"/>
      <c r="K47" s="8"/>
      <c r="L47" s="8"/>
      <c r="M47" s="8"/>
      <c r="N47" s="8"/>
      <c r="O47" s="8"/>
      <c r="P47" s="8"/>
      <c r="Q47" s="8"/>
      <c r="R47" s="8"/>
      <c r="S47" s="8"/>
    </row>
    <row r="48" spans="1:19" ht="15" customHeight="1" x14ac:dyDescent="0.2">
      <c r="A48" s="149" t="s">
        <v>19</v>
      </c>
      <c r="B48" s="207">
        <v>99</v>
      </c>
      <c r="C48" s="218">
        <v>5</v>
      </c>
      <c r="D48" s="192">
        <f t="shared" si="0"/>
        <v>0.495</v>
      </c>
      <c r="E48" s="225"/>
      <c r="F48" s="192">
        <v>14</v>
      </c>
      <c r="G48" s="22">
        <f t="shared" si="5"/>
        <v>7.0000000000000007E-2</v>
      </c>
      <c r="H48" s="187"/>
      <c r="I48" s="55"/>
      <c r="J48" s="22"/>
      <c r="K48" s="22"/>
      <c r="L48" s="22"/>
      <c r="M48" s="22"/>
      <c r="N48" s="22"/>
      <c r="O48" s="22"/>
      <c r="P48" s="22"/>
      <c r="Q48" s="22"/>
      <c r="R48" s="22"/>
      <c r="S48" s="22"/>
    </row>
    <row r="49" spans="1:19" ht="27" customHeight="1" x14ac:dyDescent="0.2">
      <c r="A49" s="87" t="s">
        <v>25</v>
      </c>
      <c r="B49" s="207">
        <v>99</v>
      </c>
      <c r="C49" s="200">
        <v>10</v>
      </c>
      <c r="D49" s="8">
        <f t="shared" si="0"/>
        <v>0.99</v>
      </c>
      <c r="E49" s="6"/>
      <c r="F49" s="193">
        <v>117</v>
      </c>
      <c r="G49" s="8">
        <f t="shared" si="5"/>
        <v>1.17</v>
      </c>
      <c r="H49" s="187"/>
      <c r="I49" s="55"/>
      <c r="J49" s="22"/>
      <c r="K49" s="22"/>
      <c r="L49" s="22"/>
      <c r="M49" s="22"/>
      <c r="N49" s="22"/>
      <c r="O49" s="22"/>
      <c r="P49" s="22"/>
      <c r="Q49" s="22"/>
      <c r="R49" s="22"/>
      <c r="S49" s="22"/>
    </row>
    <row r="50" spans="1:19" s="105" customFormat="1" ht="15" customHeight="1" x14ac:dyDescent="0.2">
      <c r="A50" s="99" t="s">
        <v>42</v>
      </c>
      <c r="B50" s="207">
        <v>99</v>
      </c>
      <c r="C50" s="110"/>
      <c r="D50" s="104"/>
      <c r="E50" s="103">
        <v>200</v>
      </c>
      <c r="F50" s="191"/>
      <c r="G50" s="83">
        <f>G51</f>
        <v>10.4</v>
      </c>
      <c r="H50" s="97">
        <v>1</v>
      </c>
      <c r="I50" s="95"/>
      <c r="J50" s="104">
        <v>19.8</v>
      </c>
      <c r="K50" s="104">
        <v>85</v>
      </c>
      <c r="L50" s="114">
        <v>20</v>
      </c>
      <c r="M50" s="114"/>
      <c r="N50" s="114">
        <v>0.67</v>
      </c>
      <c r="O50" s="114">
        <v>52</v>
      </c>
      <c r="P50" s="114">
        <v>82.67</v>
      </c>
      <c r="Q50" s="114">
        <v>30</v>
      </c>
      <c r="R50" s="114">
        <v>3.2</v>
      </c>
      <c r="S50" s="104"/>
    </row>
    <row r="51" spans="1:19" ht="15" customHeight="1" x14ac:dyDescent="0.2">
      <c r="A51" s="10" t="s">
        <v>42</v>
      </c>
      <c r="B51" s="207">
        <v>99</v>
      </c>
      <c r="C51" s="9">
        <v>200</v>
      </c>
      <c r="D51" s="8">
        <f t="shared" si="0"/>
        <v>19.8</v>
      </c>
      <c r="E51" s="6"/>
      <c r="F51" s="193">
        <v>52</v>
      </c>
      <c r="G51" s="22">
        <f t="shared" si="5"/>
        <v>10.4</v>
      </c>
      <c r="H51" s="91"/>
      <c r="I51" s="90"/>
      <c r="J51" s="8"/>
      <c r="K51" s="8"/>
      <c r="L51" s="8"/>
      <c r="M51" s="8"/>
      <c r="N51" s="8"/>
      <c r="O51" s="8"/>
      <c r="P51" s="8"/>
      <c r="Q51" s="8"/>
      <c r="R51" s="8"/>
      <c r="S51" s="8"/>
    </row>
    <row r="52" spans="1:19" s="105" customFormat="1" ht="15" customHeight="1" x14ac:dyDescent="0.2">
      <c r="A52" s="92" t="s">
        <v>154</v>
      </c>
      <c r="B52" s="207">
        <v>99</v>
      </c>
      <c r="C52" s="150"/>
      <c r="D52" s="104"/>
      <c r="E52" s="96">
        <v>75</v>
      </c>
      <c r="F52" s="191"/>
      <c r="G52" s="83">
        <f>G53</f>
        <v>10.125</v>
      </c>
      <c r="H52" s="97">
        <v>0.51</v>
      </c>
      <c r="I52" s="95">
        <v>0.51</v>
      </c>
      <c r="J52" s="104">
        <v>13.5</v>
      </c>
      <c r="K52" s="104">
        <v>34.130000000000003</v>
      </c>
      <c r="L52" s="104">
        <v>0.2</v>
      </c>
      <c r="M52" s="104">
        <v>3.75</v>
      </c>
      <c r="N52" s="104"/>
      <c r="O52" s="104">
        <v>0.3</v>
      </c>
      <c r="P52" s="104">
        <v>14.25</v>
      </c>
      <c r="Q52" s="104">
        <v>12</v>
      </c>
      <c r="R52" s="104">
        <v>9</v>
      </c>
      <c r="S52" s="104">
        <v>1.73</v>
      </c>
    </row>
    <row r="53" spans="1:19" ht="15" customHeight="1" x14ac:dyDescent="0.2">
      <c r="A53" s="87" t="s">
        <v>154</v>
      </c>
      <c r="B53" s="207">
        <v>99</v>
      </c>
      <c r="C53" s="89">
        <v>75</v>
      </c>
      <c r="D53" s="8">
        <f t="shared" ref="D53" si="6">B53*C53/1000</f>
        <v>7.4249999999999998</v>
      </c>
      <c r="E53" s="4"/>
      <c r="F53" s="193">
        <v>135</v>
      </c>
      <c r="G53" s="8">
        <f t="shared" si="5"/>
        <v>10.125</v>
      </c>
      <c r="H53" s="91"/>
      <c r="I53" s="90"/>
      <c r="J53" s="8"/>
      <c r="K53" s="8"/>
      <c r="L53" s="8"/>
      <c r="M53" s="8"/>
      <c r="N53" s="8"/>
      <c r="O53" s="8"/>
      <c r="P53" s="8"/>
      <c r="Q53" s="8"/>
      <c r="R53" s="8"/>
      <c r="S53" s="8"/>
    </row>
    <row r="54" spans="1:19" s="105" customFormat="1" ht="15" customHeight="1" x14ac:dyDescent="0.2">
      <c r="A54" s="99" t="s">
        <v>44</v>
      </c>
      <c r="B54" s="207">
        <v>99</v>
      </c>
      <c r="C54" s="101"/>
      <c r="D54" s="104"/>
      <c r="E54" s="103">
        <v>90</v>
      </c>
      <c r="F54" s="104"/>
      <c r="G54" s="104">
        <f>SUM(G55)</f>
        <v>3.69</v>
      </c>
      <c r="H54" s="35">
        <v>8.4600000000000009</v>
      </c>
      <c r="I54" s="35">
        <v>2.5099999999999998</v>
      </c>
      <c r="J54" s="35">
        <v>44.33</v>
      </c>
      <c r="K54" s="35">
        <v>186</v>
      </c>
      <c r="L54" s="35">
        <v>7.0000000000000007E-2</v>
      </c>
      <c r="M54" s="35"/>
      <c r="N54" s="35"/>
      <c r="O54" s="35">
        <v>0.54</v>
      </c>
      <c r="P54" s="35">
        <v>13.8</v>
      </c>
      <c r="Q54" s="35">
        <v>63.6</v>
      </c>
      <c r="R54" s="35">
        <v>15</v>
      </c>
      <c r="S54" s="35">
        <v>1.86</v>
      </c>
    </row>
    <row r="55" spans="1:19" ht="15" customHeight="1" x14ac:dyDescent="0.2">
      <c r="A55" s="10" t="s">
        <v>43</v>
      </c>
      <c r="B55" s="207">
        <v>99</v>
      </c>
      <c r="C55" s="9">
        <v>90</v>
      </c>
      <c r="D55" s="8">
        <f t="shared" si="0"/>
        <v>8.91</v>
      </c>
      <c r="E55" s="6"/>
      <c r="F55" s="8">
        <v>41</v>
      </c>
      <c r="G55" s="22">
        <f>C55*F55/1000</f>
        <v>3.69</v>
      </c>
      <c r="H55" s="8"/>
      <c r="I55" s="90"/>
      <c r="J55" s="8"/>
      <c r="K55" s="8"/>
      <c r="L55" s="8"/>
      <c r="M55" s="8"/>
      <c r="N55" s="8"/>
      <c r="O55" s="8"/>
      <c r="P55" s="8"/>
      <c r="Q55" s="8"/>
      <c r="R55" s="8"/>
      <c r="S55" s="8"/>
    </row>
    <row r="56" spans="1:19" s="105" customFormat="1" ht="25.5" x14ac:dyDescent="0.2">
      <c r="A56" s="92" t="s">
        <v>286</v>
      </c>
      <c r="B56" s="207">
        <v>99</v>
      </c>
      <c r="C56" s="94"/>
      <c r="D56" s="104"/>
      <c r="E56" s="96">
        <v>50</v>
      </c>
      <c r="F56" s="191"/>
      <c r="G56" s="83">
        <f>G57</f>
        <v>8.5</v>
      </c>
      <c r="H56" s="97">
        <v>6.54</v>
      </c>
      <c r="I56" s="95">
        <v>3.03</v>
      </c>
      <c r="J56" s="104">
        <v>40.57</v>
      </c>
      <c r="K56" s="104">
        <v>131</v>
      </c>
      <c r="L56" s="104">
        <v>0.03</v>
      </c>
      <c r="M56" s="104">
        <v>0.05</v>
      </c>
      <c r="N56" s="104">
        <v>71.180000000000007</v>
      </c>
      <c r="O56" s="104">
        <v>0.42</v>
      </c>
      <c r="P56" s="104">
        <v>26.73</v>
      </c>
      <c r="Q56" s="104">
        <v>9.89</v>
      </c>
      <c r="R56" s="104">
        <v>57.23</v>
      </c>
      <c r="S56" s="104">
        <v>0.63</v>
      </c>
    </row>
    <row r="57" spans="1:19" s="125" customFormat="1" ht="15" customHeight="1" x14ac:dyDescent="0.2">
      <c r="A57" s="149" t="s">
        <v>286</v>
      </c>
      <c r="B57" s="207">
        <v>99</v>
      </c>
      <c r="C57" s="57">
        <v>50</v>
      </c>
      <c r="D57" s="22">
        <f t="shared" ref="D57" si="7">B57*C57/1000</f>
        <v>4.95</v>
      </c>
      <c r="E57" s="54"/>
      <c r="F57" s="192">
        <v>170</v>
      </c>
      <c r="G57" s="22">
        <f t="shared" ref="G57" si="8">C57*F57/1000</f>
        <v>8.5</v>
      </c>
      <c r="H57" s="187"/>
      <c r="I57" s="55"/>
      <c r="J57" s="22"/>
      <c r="K57" s="22"/>
      <c r="L57" s="22"/>
      <c r="M57" s="22"/>
      <c r="N57" s="22"/>
      <c r="O57" s="22"/>
      <c r="P57" s="22"/>
      <c r="Q57" s="22"/>
      <c r="R57" s="22"/>
      <c r="S57" s="22"/>
    </row>
    <row r="58" spans="1:19" x14ac:dyDescent="0.2">
      <c r="A58" s="163"/>
      <c r="B58" s="164"/>
      <c r="C58" s="179"/>
      <c r="D58" s="166"/>
      <c r="E58" s="167"/>
      <c r="F58" s="188"/>
      <c r="G58" s="167"/>
      <c r="H58" s="23">
        <f t="shared" ref="H58:S58" si="9">SUM(H23:H57)</f>
        <v>35.890000000000008</v>
      </c>
      <c r="I58" s="23">
        <f t="shared" si="9"/>
        <v>40.659999999999997</v>
      </c>
      <c r="J58" s="23">
        <f t="shared" si="9"/>
        <v>191.32999999999998</v>
      </c>
      <c r="K58" s="23">
        <f t="shared" si="9"/>
        <v>981.73</v>
      </c>
      <c r="L58" s="23">
        <f t="shared" si="9"/>
        <v>20.55</v>
      </c>
      <c r="M58" s="23">
        <f t="shared" si="9"/>
        <v>24.650000000000002</v>
      </c>
      <c r="N58" s="23">
        <f t="shared" si="9"/>
        <v>110.85000000000001</v>
      </c>
      <c r="O58" s="23">
        <f t="shared" si="9"/>
        <v>56.21</v>
      </c>
      <c r="P58" s="23">
        <f t="shared" si="9"/>
        <v>303.32000000000005</v>
      </c>
      <c r="Q58" s="23">
        <f t="shared" si="9"/>
        <v>363.49</v>
      </c>
      <c r="R58" s="23">
        <f t="shared" si="9"/>
        <v>170.38</v>
      </c>
      <c r="S58" s="23">
        <f t="shared" si="9"/>
        <v>56.980000000000004</v>
      </c>
    </row>
    <row r="59" spans="1:19" x14ac:dyDescent="0.2">
      <c r="A59" s="58"/>
      <c r="B59" s="58"/>
      <c r="C59" s="58"/>
      <c r="D59" s="58"/>
      <c r="E59" s="58"/>
      <c r="F59" s="219" t="s">
        <v>47</v>
      </c>
      <c r="G59" s="50">
        <f>E61*E62</f>
        <v>11231.458919999999</v>
      </c>
      <c r="H59" s="155">
        <f t="shared" ref="H59:S59" si="10">H21+H58</f>
        <v>59.660000000000011</v>
      </c>
      <c r="I59" s="155">
        <f t="shared" si="10"/>
        <v>59.099999999999994</v>
      </c>
      <c r="J59" s="155">
        <f t="shared" si="10"/>
        <v>237.77999999999997</v>
      </c>
      <c r="K59" s="155">
        <f t="shared" si="10"/>
        <v>1625.64</v>
      </c>
      <c r="L59" s="155">
        <f t="shared" si="10"/>
        <v>21.02</v>
      </c>
      <c r="M59" s="155">
        <f t="shared" si="10"/>
        <v>27.880000000000003</v>
      </c>
      <c r="N59" s="155">
        <f t="shared" si="10"/>
        <v>182.45</v>
      </c>
      <c r="O59" s="155">
        <f t="shared" si="10"/>
        <v>57.26</v>
      </c>
      <c r="P59" s="155">
        <f t="shared" si="10"/>
        <v>540.45000000000005</v>
      </c>
      <c r="Q59" s="155">
        <f t="shared" si="10"/>
        <v>646.1</v>
      </c>
      <c r="R59" s="155">
        <f t="shared" si="10"/>
        <v>239.14</v>
      </c>
      <c r="S59" s="155">
        <f t="shared" si="10"/>
        <v>60.830000000000005</v>
      </c>
    </row>
    <row r="61" spans="1:19" x14ac:dyDescent="0.2">
      <c r="A61" s="2" t="s">
        <v>48</v>
      </c>
      <c r="E61" s="177">
        <v>99</v>
      </c>
      <c r="F61" s="2" t="s">
        <v>49</v>
      </c>
    </row>
    <row r="62" spans="1:19" x14ac:dyDescent="0.2">
      <c r="A62" s="2" t="s">
        <v>50</v>
      </c>
      <c r="E62" s="176">
        <f>SUM(G9+G15+G19+G23+G31+G40+G50+G52+G54+G56)</f>
        <v>113.44908</v>
      </c>
      <c r="F62" s="2" t="s">
        <v>51</v>
      </c>
    </row>
    <row r="64" spans="1:19" x14ac:dyDescent="0.2">
      <c r="A64" s="2" t="s">
        <v>271</v>
      </c>
      <c r="B64" s="3" t="s">
        <v>272</v>
      </c>
      <c r="E64" s="2" t="s">
        <v>52</v>
      </c>
      <c r="H64" s="3"/>
      <c r="I64" s="2" t="s">
        <v>53</v>
      </c>
    </row>
  </sheetData>
  <mergeCells count="6">
    <mergeCell ref="H5:K5"/>
    <mergeCell ref="A1:B1"/>
    <mergeCell ref="A2:B2"/>
    <mergeCell ref="A3:B3"/>
    <mergeCell ref="A4:B4"/>
    <mergeCell ref="C4:G5"/>
  </mergeCells>
  <pageMargins left="0.78740157480314965" right="0.39370078740157483" top="0.19685039370078741" bottom="0" header="0.31496062992125984" footer="0.31496062992125984"/>
  <pageSetup paperSize="9" scale="43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5"/>
  <sheetViews>
    <sheetView view="pageBreakPreview" topLeftCell="A29" zoomScale="96" zoomScaleNormal="110" zoomScaleSheetLayoutView="96" workbookViewId="0">
      <selection activeCell="F67" sqref="F67"/>
    </sheetView>
  </sheetViews>
  <sheetFormatPr defaultColWidth="8.85546875" defaultRowHeight="12.75" x14ac:dyDescent="0.2"/>
  <cols>
    <col min="1" max="1" width="19.140625" style="2" bestFit="1" customWidth="1"/>
    <col min="2" max="2" width="12.85546875" style="2" customWidth="1"/>
    <col min="3" max="6" width="9.7109375" style="2" customWidth="1"/>
    <col min="7" max="7" width="12.85546875" style="2" customWidth="1"/>
    <col min="8" max="11" width="9.7109375" style="2" customWidth="1"/>
    <col min="12" max="16384" width="8.85546875" style="2"/>
  </cols>
  <sheetData>
    <row r="1" spans="1:19" x14ac:dyDescent="0.2">
      <c r="A1" s="274" t="s">
        <v>147</v>
      </c>
      <c r="B1" s="274"/>
    </row>
    <row r="2" spans="1:19" x14ac:dyDescent="0.2">
      <c r="A2" s="271" t="s">
        <v>14</v>
      </c>
      <c r="B2" s="271"/>
    </row>
    <row r="3" spans="1:19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19.5" x14ac:dyDescent="0.25">
      <c r="C5" s="272"/>
      <c r="D5" s="272"/>
      <c r="E5" s="272"/>
      <c r="F5" s="272"/>
      <c r="G5" s="272"/>
      <c r="H5" s="275" t="s">
        <v>81</v>
      </c>
      <c r="I5" s="275"/>
      <c r="J5" s="275"/>
      <c r="K5" s="275"/>
    </row>
    <row r="6" spans="1:19" x14ac:dyDescent="0.2">
      <c r="E6" s="2" t="s">
        <v>188</v>
      </c>
    </row>
    <row r="7" spans="1:19" s="1" customFormat="1" ht="43.9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s="138" customFormat="1" ht="15" customHeight="1" x14ac:dyDescent="0.25">
      <c r="A8" s="145" t="s">
        <v>11</v>
      </c>
      <c r="B8" s="135">
        <v>138</v>
      </c>
      <c r="C8" s="141"/>
      <c r="D8" s="141"/>
      <c r="E8" s="141"/>
      <c r="F8" s="141"/>
      <c r="G8" s="141"/>
      <c r="H8" s="141"/>
      <c r="I8" s="141"/>
      <c r="J8" s="141"/>
      <c r="K8" s="142"/>
      <c r="L8" s="142"/>
      <c r="M8" s="142"/>
      <c r="N8" s="142"/>
      <c r="O8" s="142"/>
      <c r="P8" s="142"/>
      <c r="Q8" s="142"/>
      <c r="R8" s="142"/>
      <c r="S8" s="142"/>
    </row>
    <row r="9" spans="1:19" s="105" customFormat="1" ht="51" x14ac:dyDescent="0.25">
      <c r="A9" s="92" t="s">
        <v>227</v>
      </c>
      <c r="B9" s="100">
        <v>138</v>
      </c>
      <c r="C9" s="201"/>
      <c r="D9" s="95"/>
      <c r="E9" s="103" t="s">
        <v>268</v>
      </c>
      <c r="F9" s="96"/>
      <c r="G9" s="104">
        <f>G10+G11+G13+G14+G15+G16+G17+G19</f>
        <v>41.858129999999996</v>
      </c>
      <c r="H9" s="95">
        <v>18.239999999999998</v>
      </c>
      <c r="I9" s="104">
        <v>12.7</v>
      </c>
      <c r="J9" s="95">
        <v>21</v>
      </c>
      <c r="K9" s="104">
        <v>313</v>
      </c>
      <c r="L9" s="104">
        <v>3.7999999999999999E-2</v>
      </c>
      <c r="M9" s="104">
        <v>1.28</v>
      </c>
      <c r="N9" s="104">
        <v>22.1</v>
      </c>
      <c r="O9" s="104"/>
      <c r="P9" s="104">
        <v>64.86</v>
      </c>
      <c r="Q9" s="104">
        <v>83.85</v>
      </c>
      <c r="R9" s="104">
        <v>16.05</v>
      </c>
      <c r="S9" s="104">
        <v>0.56000000000000005</v>
      </c>
    </row>
    <row r="10" spans="1:19" s="36" customFormat="1" ht="15" customHeight="1" x14ac:dyDescent="0.2">
      <c r="A10" s="149" t="s">
        <v>41</v>
      </c>
      <c r="B10" s="207">
        <v>138</v>
      </c>
      <c r="C10" s="202">
        <v>4</v>
      </c>
      <c r="D10" s="55">
        <f t="shared" ref="D10:D58" si="0">B10*C10/1000</f>
        <v>0.55200000000000005</v>
      </c>
      <c r="E10" s="7"/>
      <c r="F10" s="55">
        <v>450</v>
      </c>
      <c r="G10" s="22">
        <f>C10*F10/1000</f>
        <v>1.8</v>
      </c>
      <c r="H10" s="54"/>
      <c r="I10" s="7"/>
      <c r="J10" s="54"/>
      <c r="K10" s="7"/>
      <c r="L10" s="7"/>
      <c r="M10" s="7"/>
      <c r="N10" s="7"/>
      <c r="O10" s="7"/>
      <c r="P10" s="7"/>
      <c r="Q10" s="7"/>
      <c r="R10" s="7"/>
      <c r="S10" s="7"/>
    </row>
    <row r="11" spans="1:19" ht="15" customHeight="1" x14ac:dyDescent="0.2">
      <c r="A11" s="149" t="s">
        <v>22</v>
      </c>
      <c r="B11" s="207">
        <v>138</v>
      </c>
      <c r="C11" s="202">
        <v>14</v>
      </c>
      <c r="D11" s="55">
        <f t="shared" si="0"/>
        <v>1.9319999999999999</v>
      </c>
      <c r="E11" s="7"/>
      <c r="F11" s="55">
        <v>50</v>
      </c>
      <c r="G11" s="22">
        <f t="shared" ref="G11:G19" si="1">C11*F11/1000</f>
        <v>0.7</v>
      </c>
      <c r="H11" s="54"/>
      <c r="I11" s="7"/>
      <c r="J11" s="54"/>
      <c r="K11" s="7"/>
      <c r="L11" s="7"/>
      <c r="M11" s="7"/>
      <c r="N11" s="7"/>
      <c r="O11" s="7"/>
      <c r="P11" s="7"/>
      <c r="Q11" s="7"/>
      <c r="R11" s="7"/>
      <c r="S11" s="7"/>
    </row>
    <row r="12" spans="1:19" ht="15" customHeight="1" x14ac:dyDescent="0.2">
      <c r="A12" s="149" t="s">
        <v>28</v>
      </c>
      <c r="B12" s="207">
        <v>138</v>
      </c>
      <c r="C12" s="202">
        <v>24</v>
      </c>
      <c r="D12" s="55">
        <f t="shared" si="0"/>
        <v>3.3119999999999998</v>
      </c>
      <c r="E12" s="7"/>
      <c r="F12" s="55">
        <v>22.4</v>
      </c>
      <c r="G12" s="22">
        <f t="shared" si="1"/>
        <v>0.53759999999999986</v>
      </c>
      <c r="H12" s="54"/>
      <c r="I12" s="7"/>
      <c r="J12" s="54"/>
      <c r="K12" s="7"/>
      <c r="L12" s="7"/>
      <c r="M12" s="7"/>
      <c r="N12" s="7"/>
      <c r="O12" s="7"/>
      <c r="P12" s="7"/>
      <c r="Q12" s="7"/>
      <c r="R12" s="7"/>
      <c r="S12" s="7"/>
    </row>
    <row r="13" spans="1:19" ht="15" customHeight="1" x14ac:dyDescent="0.2">
      <c r="A13" s="149" t="s">
        <v>58</v>
      </c>
      <c r="B13" s="207">
        <v>138</v>
      </c>
      <c r="C13" s="202">
        <v>6</v>
      </c>
      <c r="D13" s="55">
        <f t="shared" si="0"/>
        <v>0.82799999999999996</v>
      </c>
      <c r="E13" s="7"/>
      <c r="F13" s="55">
        <v>40</v>
      </c>
      <c r="G13" s="22">
        <f t="shared" si="1"/>
        <v>0.24</v>
      </c>
      <c r="H13" s="54"/>
      <c r="I13" s="7"/>
      <c r="J13" s="54"/>
      <c r="K13" s="7"/>
      <c r="L13" s="7"/>
      <c r="M13" s="7"/>
      <c r="N13" s="7"/>
      <c r="O13" s="7"/>
      <c r="P13" s="7"/>
      <c r="Q13" s="7"/>
      <c r="R13" s="7"/>
      <c r="S13" s="7"/>
    </row>
    <row r="14" spans="1:19" s="36" customFormat="1" ht="15" customHeight="1" x14ac:dyDescent="0.2">
      <c r="A14" s="149" t="s">
        <v>67</v>
      </c>
      <c r="B14" s="207">
        <v>138</v>
      </c>
      <c r="C14" s="202">
        <v>94</v>
      </c>
      <c r="D14" s="55">
        <f t="shared" si="0"/>
        <v>12.972</v>
      </c>
      <c r="E14" s="7"/>
      <c r="F14" s="55">
        <v>355.6</v>
      </c>
      <c r="G14" s="22">
        <f t="shared" si="1"/>
        <v>33.426400000000001</v>
      </c>
      <c r="H14" s="54"/>
      <c r="I14" s="7"/>
      <c r="J14" s="54"/>
      <c r="K14" s="7"/>
      <c r="L14" s="7"/>
      <c r="M14" s="7"/>
      <c r="N14" s="7"/>
      <c r="O14" s="7"/>
      <c r="P14" s="7"/>
      <c r="Q14" s="7"/>
      <c r="R14" s="7"/>
      <c r="S14" s="7"/>
    </row>
    <row r="15" spans="1:19" s="36" customFormat="1" ht="15" customHeight="1" x14ac:dyDescent="0.2">
      <c r="A15" s="149" t="s">
        <v>68</v>
      </c>
      <c r="B15" s="207">
        <v>138</v>
      </c>
      <c r="C15" s="202">
        <v>6</v>
      </c>
      <c r="D15" s="55">
        <f t="shared" si="0"/>
        <v>0.82799999999999996</v>
      </c>
      <c r="E15" s="7"/>
      <c r="F15" s="55">
        <v>5.7</v>
      </c>
      <c r="G15" s="22">
        <f>C15*F15/40</f>
        <v>0.85500000000000009</v>
      </c>
      <c r="H15" s="54"/>
      <c r="I15" s="7"/>
      <c r="J15" s="54"/>
      <c r="K15" s="7"/>
      <c r="L15" s="7"/>
      <c r="M15" s="7"/>
      <c r="N15" s="7"/>
      <c r="O15" s="7"/>
      <c r="P15" s="7"/>
      <c r="Q15" s="7"/>
      <c r="R15" s="7"/>
      <c r="S15" s="7"/>
    </row>
    <row r="16" spans="1:19" ht="15" customHeight="1" x14ac:dyDescent="0.2">
      <c r="A16" s="149" t="s">
        <v>31</v>
      </c>
      <c r="B16" s="207">
        <v>138</v>
      </c>
      <c r="C16" s="202">
        <v>6</v>
      </c>
      <c r="D16" s="55">
        <f t="shared" si="0"/>
        <v>0.82799999999999996</v>
      </c>
      <c r="E16" s="7"/>
      <c r="F16" s="55">
        <v>190.09</v>
      </c>
      <c r="G16" s="22">
        <f t="shared" si="1"/>
        <v>1.1405399999999999</v>
      </c>
      <c r="H16" s="54"/>
      <c r="I16" s="7"/>
      <c r="J16" s="54"/>
      <c r="K16" s="7"/>
      <c r="L16" s="7"/>
      <c r="M16" s="7"/>
      <c r="N16" s="7"/>
      <c r="O16" s="7"/>
      <c r="P16" s="7"/>
      <c r="Q16" s="7"/>
      <c r="R16" s="7"/>
      <c r="S16" s="7"/>
    </row>
    <row r="17" spans="1:19" s="36" customFormat="1" ht="15" customHeight="1" x14ac:dyDescent="0.2">
      <c r="A17" s="149" t="s">
        <v>69</v>
      </c>
      <c r="B17" s="207">
        <v>138</v>
      </c>
      <c r="C17" s="202">
        <v>20</v>
      </c>
      <c r="D17" s="55">
        <f t="shared" si="0"/>
        <v>2.76</v>
      </c>
      <c r="E17" s="7"/>
      <c r="F17" s="55">
        <v>102.5</v>
      </c>
      <c r="G17" s="22">
        <f t="shared" si="1"/>
        <v>2.0499999999999998</v>
      </c>
      <c r="H17" s="54"/>
      <c r="I17" s="7"/>
      <c r="J17" s="54"/>
      <c r="K17" s="7"/>
      <c r="L17" s="7"/>
      <c r="M17" s="7"/>
      <c r="N17" s="7"/>
      <c r="O17" s="7"/>
      <c r="P17" s="7"/>
      <c r="Q17" s="7"/>
      <c r="R17" s="7"/>
      <c r="S17" s="7"/>
    </row>
    <row r="18" spans="1:19" s="36" customFormat="1" ht="15" customHeight="1" x14ac:dyDescent="0.2">
      <c r="A18" s="149" t="s">
        <v>25</v>
      </c>
      <c r="B18" s="207">
        <v>138</v>
      </c>
      <c r="C18" s="202">
        <v>6</v>
      </c>
      <c r="D18" s="55">
        <f t="shared" si="0"/>
        <v>0.82799999999999996</v>
      </c>
      <c r="E18" s="7"/>
      <c r="F18" s="55">
        <v>117</v>
      </c>
      <c r="G18" s="22">
        <f t="shared" si="1"/>
        <v>0.70199999999999996</v>
      </c>
      <c r="H18" s="54"/>
      <c r="I18" s="7"/>
      <c r="J18" s="54"/>
      <c r="K18" s="7"/>
      <c r="L18" s="7"/>
      <c r="M18" s="7"/>
      <c r="N18" s="7"/>
      <c r="O18" s="7"/>
      <c r="P18" s="7"/>
      <c r="Q18" s="7"/>
      <c r="R18" s="7"/>
      <c r="S18" s="7"/>
    </row>
    <row r="19" spans="1:19" s="105" customFormat="1" x14ac:dyDescent="0.2">
      <c r="A19" s="87" t="s">
        <v>59</v>
      </c>
      <c r="B19" s="207">
        <v>138</v>
      </c>
      <c r="C19" s="200">
        <v>27</v>
      </c>
      <c r="D19" s="90">
        <f t="shared" si="0"/>
        <v>3.726</v>
      </c>
      <c r="E19" s="6"/>
      <c r="F19" s="90">
        <v>60.97</v>
      </c>
      <c r="G19" s="22">
        <f t="shared" si="1"/>
        <v>1.64619</v>
      </c>
      <c r="H19" s="4"/>
      <c r="I19" s="6"/>
      <c r="J19" s="4"/>
      <c r="K19" s="6"/>
      <c r="L19" s="6"/>
      <c r="M19" s="6"/>
      <c r="N19" s="6"/>
      <c r="O19" s="6"/>
      <c r="P19" s="6"/>
      <c r="Q19" s="6"/>
      <c r="R19" s="6"/>
      <c r="S19" s="6"/>
    </row>
    <row r="20" spans="1:19" s="105" customFormat="1" ht="38.25" x14ac:dyDescent="0.25">
      <c r="A20" s="92" t="s">
        <v>95</v>
      </c>
      <c r="B20" s="100">
        <v>138</v>
      </c>
      <c r="C20" s="204"/>
      <c r="D20" s="95"/>
      <c r="E20" s="103">
        <v>200</v>
      </c>
      <c r="F20" s="95"/>
      <c r="G20" s="104">
        <f>G21+G22+G23</f>
        <v>7.9870000000000001</v>
      </c>
      <c r="H20" s="95">
        <v>3.17</v>
      </c>
      <c r="I20" s="104">
        <v>2.68</v>
      </c>
      <c r="J20" s="95">
        <v>28.27</v>
      </c>
      <c r="K20" s="104">
        <v>155.19999999999999</v>
      </c>
      <c r="L20" s="104">
        <v>0.03</v>
      </c>
      <c r="M20" s="104">
        <v>1.47</v>
      </c>
      <c r="N20" s="104"/>
      <c r="O20" s="104"/>
      <c r="P20" s="104">
        <v>158.66999999999999</v>
      </c>
      <c r="Q20" s="104">
        <v>132</v>
      </c>
      <c r="R20" s="104">
        <v>29.33</v>
      </c>
      <c r="S20" s="104">
        <v>2.4</v>
      </c>
    </row>
    <row r="21" spans="1:19" s="36" customFormat="1" ht="15" customHeight="1" x14ac:dyDescent="0.2">
      <c r="A21" s="149" t="s">
        <v>100</v>
      </c>
      <c r="B21" s="207">
        <v>138</v>
      </c>
      <c r="C21" s="202">
        <v>5</v>
      </c>
      <c r="D21" s="55">
        <f t="shared" si="0"/>
        <v>0.69</v>
      </c>
      <c r="E21" s="7"/>
      <c r="F21" s="55">
        <v>178</v>
      </c>
      <c r="G21" s="22">
        <f>C21*F21/1000</f>
        <v>0.89</v>
      </c>
      <c r="H21" s="55"/>
      <c r="I21" s="22"/>
      <c r="J21" s="55"/>
      <c r="K21" s="22"/>
      <c r="L21" s="22"/>
      <c r="M21" s="22"/>
      <c r="N21" s="22"/>
      <c r="O21" s="22"/>
      <c r="P21" s="22"/>
      <c r="Q21" s="22"/>
      <c r="R21" s="22"/>
      <c r="S21" s="22"/>
    </row>
    <row r="22" spans="1:19" ht="15" customHeight="1" x14ac:dyDescent="0.2">
      <c r="A22" s="149" t="s">
        <v>59</v>
      </c>
      <c r="B22" s="207">
        <v>138</v>
      </c>
      <c r="C22" s="202">
        <v>100</v>
      </c>
      <c r="D22" s="55">
        <f t="shared" si="0"/>
        <v>13.8</v>
      </c>
      <c r="E22" s="7"/>
      <c r="F22" s="55">
        <v>60.97</v>
      </c>
      <c r="G22" s="22">
        <f t="shared" ref="G22:G23" si="2">C22*F22/1000</f>
        <v>6.0970000000000004</v>
      </c>
      <c r="H22" s="55"/>
      <c r="I22" s="22"/>
      <c r="J22" s="55"/>
      <c r="K22" s="22"/>
      <c r="L22" s="22"/>
      <c r="M22" s="22"/>
      <c r="N22" s="22"/>
      <c r="O22" s="22"/>
      <c r="P22" s="22"/>
      <c r="Q22" s="22"/>
      <c r="R22" s="22"/>
      <c r="S22" s="22"/>
    </row>
    <row r="23" spans="1:19" s="105" customFormat="1" ht="15" customHeight="1" x14ac:dyDescent="0.2">
      <c r="A23" s="87" t="s">
        <v>22</v>
      </c>
      <c r="B23" s="207">
        <v>138</v>
      </c>
      <c r="C23" s="200">
        <v>20</v>
      </c>
      <c r="D23" s="90">
        <f t="shared" si="0"/>
        <v>2.76</v>
      </c>
      <c r="E23" s="6"/>
      <c r="F23" s="90">
        <v>50</v>
      </c>
      <c r="G23" s="22">
        <f t="shared" si="2"/>
        <v>1</v>
      </c>
      <c r="H23" s="90"/>
      <c r="I23" s="8"/>
      <c r="J23" s="90"/>
      <c r="K23" s="8"/>
      <c r="L23" s="8"/>
      <c r="M23" s="8"/>
      <c r="N23" s="8"/>
      <c r="O23" s="8"/>
      <c r="P23" s="8"/>
      <c r="Q23" s="8"/>
      <c r="R23" s="8"/>
      <c r="S23" s="8"/>
    </row>
    <row r="24" spans="1:19" s="105" customFormat="1" ht="15" customHeight="1" x14ac:dyDescent="0.25">
      <c r="A24" s="99" t="s">
        <v>149</v>
      </c>
      <c r="B24" s="207">
        <v>138</v>
      </c>
      <c r="C24" s="110"/>
      <c r="D24" s="95"/>
      <c r="E24" s="103">
        <v>150</v>
      </c>
      <c r="F24" s="95"/>
      <c r="G24" s="104">
        <f>G25</f>
        <v>6.15</v>
      </c>
      <c r="H24" s="103">
        <v>12.18</v>
      </c>
      <c r="I24" s="103">
        <v>3.17</v>
      </c>
      <c r="J24" s="103">
        <v>28.5</v>
      </c>
      <c r="K24" s="104">
        <v>336</v>
      </c>
      <c r="L24" s="104">
        <v>0.05</v>
      </c>
      <c r="M24" s="104"/>
      <c r="N24" s="104"/>
      <c r="O24" s="104">
        <v>0.65</v>
      </c>
      <c r="P24" s="104">
        <v>11.5</v>
      </c>
      <c r="Q24" s="104">
        <v>43.5</v>
      </c>
      <c r="R24" s="104">
        <v>16.5</v>
      </c>
      <c r="S24" s="104">
        <v>0.55000000000000004</v>
      </c>
    </row>
    <row r="25" spans="1:19" ht="15" customHeight="1" x14ac:dyDescent="0.2">
      <c r="A25" s="10" t="s">
        <v>149</v>
      </c>
      <c r="B25" s="207">
        <v>138</v>
      </c>
      <c r="C25" s="9">
        <v>150</v>
      </c>
      <c r="D25" s="90">
        <f t="shared" si="0"/>
        <v>20.7</v>
      </c>
      <c r="E25" s="6"/>
      <c r="F25" s="90">
        <v>41</v>
      </c>
      <c r="G25" s="22">
        <f t="shared" ref="G25" si="3">C25*F25/1000</f>
        <v>6.15</v>
      </c>
      <c r="H25" s="90"/>
      <c r="I25" s="8"/>
      <c r="J25" s="90"/>
      <c r="K25" s="8"/>
      <c r="L25" s="8"/>
      <c r="M25" s="8"/>
      <c r="N25" s="8"/>
      <c r="O25" s="8"/>
      <c r="P25" s="8"/>
      <c r="Q25" s="8"/>
      <c r="R25" s="8"/>
      <c r="S25" s="8"/>
    </row>
    <row r="26" spans="1:19" s="105" customFormat="1" x14ac:dyDescent="0.2">
      <c r="A26" s="163"/>
      <c r="B26" s="164"/>
      <c r="C26" s="179"/>
      <c r="D26" s="166"/>
      <c r="E26" s="167"/>
      <c r="F26" s="188"/>
      <c r="G26" s="167"/>
      <c r="H26" s="23">
        <f>SUM(H9:H25)</f>
        <v>33.589999999999996</v>
      </c>
      <c r="I26" s="23">
        <f>SUM(I9:I25)</f>
        <v>18.549999999999997</v>
      </c>
      <c r="J26" s="23">
        <f>SUM(J9:J25)</f>
        <v>77.77</v>
      </c>
      <c r="K26" s="23">
        <f>SUM(K9:K25)</f>
        <v>804.2</v>
      </c>
      <c r="L26" s="23">
        <f t="shared" ref="L26:S26" si="4">SUM(L9:L25)</f>
        <v>0.11800000000000001</v>
      </c>
      <c r="M26" s="23">
        <f t="shared" si="4"/>
        <v>2.75</v>
      </c>
      <c r="N26" s="23">
        <f t="shared" si="4"/>
        <v>22.1</v>
      </c>
      <c r="O26" s="23">
        <f t="shared" si="4"/>
        <v>0.65</v>
      </c>
      <c r="P26" s="23">
        <f t="shared" si="4"/>
        <v>235.02999999999997</v>
      </c>
      <c r="Q26" s="23">
        <f t="shared" si="4"/>
        <v>259.35000000000002</v>
      </c>
      <c r="R26" s="23">
        <f t="shared" si="4"/>
        <v>61.879999999999995</v>
      </c>
      <c r="S26" s="23">
        <f t="shared" si="4"/>
        <v>3.51</v>
      </c>
    </row>
    <row r="27" spans="1:19" ht="15" customHeight="1" x14ac:dyDescent="0.2">
      <c r="A27" s="134" t="s">
        <v>12</v>
      </c>
      <c r="B27" s="135">
        <v>138</v>
      </c>
      <c r="C27" s="136"/>
      <c r="D27" s="158"/>
      <c r="E27" s="136"/>
      <c r="F27" s="158"/>
      <c r="G27" s="136"/>
      <c r="H27" s="136"/>
      <c r="I27" s="136"/>
      <c r="J27" s="136"/>
      <c r="K27" s="137"/>
      <c r="L27" s="137"/>
      <c r="M27" s="137"/>
      <c r="N27" s="137"/>
      <c r="O27" s="137"/>
      <c r="P27" s="137"/>
      <c r="Q27" s="137"/>
      <c r="R27" s="137"/>
      <c r="S27" s="137"/>
    </row>
    <row r="28" spans="1:19" s="105" customFormat="1" ht="25.5" x14ac:dyDescent="0.25">
      <c r="A28" s="92" t="s">
        <v>178</v>
      </c>
      <c r="B28" s="100">
        <v>138</v>
      </c>
      <c r="C28" s="201"/>
      <c r="D28" s="96"/>
      <c r="E28" s="103" t="s">
        <v>63</v>
      </c>
      <c r="F28" s="95"/>
      <c r="G28" s="104">
        <f>SUM(G29:G36)</f>
        <v>10.480749999999999</v>
      </c>
      <c r="H28" s="96">
        <v>2.16</v>
      </c>
      <c r="I28" s="103">
        <v>5.97</v>
      </c>
      <c r="J28" s="96">
        <v>5.61</v>
      </c>
      <c r="K28" s="103">
        <v>101.37</v>
      </c>
      <c r="L28" s="103">
        <v>7.0000000000000007E-2</v>
      </c>
      <c r="M28" s="103">
        <v>12</v>
      </c>
      <c r="N28" s="103"/>
      <c r="O28" s="103"/>
      <c r="P28" s="103">
        <v>59.1</v>
      </c>
      <c r="Q28" s="103">
        <v>267</v>
      </c>
      <c r="R28" s="103">
        <v>31.8</v>
      </c>
      <c r="S28" s="103">
        <v>0.93</v>
      </c>
    </row>
    <row r="29" spans="1:19" s="36" customFormat="1" ht="15" customHeight="1" x14ac:dyDescent="0.2">
      <c r="A29" s="149" t="s">
        <v>26</v>
      </c>
      <c r="B29" s="207">
        <v>138</v>
      </c>
      <c r="C29" s="202">
        <v>38</v>
      </c>
      <c r="D29" s="54">
        <f t="shared" si="0"/>
        <v>5.2439999999999998</v>
      </c>
      <c r="E29" s="7"/>
      <c r="F29" s="55">
        <v>18.3</v>
      </c>
      <c r="G29" s="22">
        <f>C29*F29/1000</f>
        <v>0.69540000000000002</v>
      </c>
      <c r="H29" s="54"/>
      <c r="I29" s="7"/>
      <c r="J29" s="54"/>
      <c r="K29" s="7"/>
      <c r="L29" s="7"/>
      <c r="M29" s="7"/>
      <c r="N29" s="7"/>
      <c r="O29" s="7"/>
      <c r="P29" s="7"/>
      <c r="Q29" s="7"/>
      <c r="R29" s="7"/>
      <c r="S29" s="7"/>
    </row>
    <row r="30" spans="1:19" ht="15" customHeight="1" x14ac:dyDescent="0.2">
      <c r="A30" s="149" t="s">
        <v>27</v>
      </c>
      <c r="B30" s="207">
        <v>138</v>
      </c>
      <c r="C30" s="202">
        <v>33</v>
      </c>
      <c r="D30" s="54">
        <f t="shared" si="0"/>
        <v>4.5540000000000003</v>
      </c>
      <c r="E30" s="7"/>
      <c r="F30" s="55">
        <v>16.899999999999999</v>
      </c>
      <c r="G30" s="22">
        <f t="shared" ref="G30:G38" si="5">C30*F30/1000</f>
        <v>0.55769999999999997</v>
      </c>
      <c r="H30" s="54"/>
      <c r="I30" s="7"/>
      <c r="J30" s="54"/>
      <c r="K30" s="7"/>
      <c r="L30" s="7"/>
      <c r="M30" s="7"/>
      <c r="N30" s="7"/>
      <c r="O30" s="7"/>
      <c r="P30" s="7"/>
      <c r="Q30" s="7"/>
      <c r="R30" s="7"/>
      <c r="S30" s="7"/>
    </row>
    <row r="31" spans="1:19" ht="15" customHeight="1" x14ac:dyDescent="0.2">
      <c r="A31" s="149" t="s">
        <v>36</v>
      </c>
      <c r="B31" s="207">
        <v>138</v>
      </c>
      <c r="C31" s="202">
        <v>12</v>
      </c>
      <c r="D31" s="54">
        <f t="shared" si="0"/>
        <v>1.6559999999999999</v>
      </c>
      <c r="E31" s="7"/>
      <c r="F31" s="55">
        <v>24</v>
      </c>
      <c r="G31" s="22">
        <f t="shared" si="5"/>
        <v>0.28799999999999998</v>
      </c>
      <c r="H31" s="54"/>
      <c r="I31" s="7"/>
      <c r="J31" s="54"/>
      <c r="K31" s="7"/>
      <c r="L31" s="7"/>
      <c r="M31" s="7"/>
      <c r="N31" s="7"/>
      <c r="O31" s="7"/>
      <c r="P31" s="7"/>
      <c r="Q31" s="7"/>
      <c r="R31" s="7"/>
      <c r="S31" s="7"/>
    </row>
    <row r="32" spans="1:19" ht="15" customHeight="1" x14ac:dyDescent="0.2">
      <c r="A32" s="149" t="s">
        <v>137</v>
      </c>
      <c r="B32" s="207">
        <v>138</v>
      </c>
      <c r="C32" s="202">
        <v>46</v>
      </c>
      <c r="D32" s="54">
        <f t="shared" si="0"/>
        <v>6.3479999999999999</v>
      </c>
      <c r="E32" s="7"/>
      <c r="F32" s="55">
        <v>163</v>
      </c>
      <c r="G32" s="22">
        <f t="shared" si="5"/>
        <v>7.4980000000000002</v>
      </c>
      <c r="H32" s="54"/>
      <c r="I32" s="7"/>
      <c r="J32" s="54"/>
      <c r="K32" s="7"/>
      <c r="L32" s="7"/>
      <c r="M32" s="7"/>
      <c r="N32" s="7"/>
      <c r="O32" s="7"/>
      <c r="P32" s="7"/>
      <c r="Q32" s="7"/>
      <c r="R32" s="7"/>
      <c r="S32" s="7"/>
    </row>
    <row r="33" spans="1:19" s="36" customFormat="1" ht="15" customHeight="1" x14ac:dyDescent="0.2">
      <c r="A33" s="149" t="s">
        <v>28</v>
      </c>
      <c r="B33" s="207">
        <v>138</v>
      </c>
      <c r="C33" s="202">
        <v>13</v>
      </c>
      <c r="D33" s="54">
        <f t="shared" si="0"/>
        <v>1.794</v>
      </c>
      <c r="E33" s="7"/>
      <c r="F33" s="55">
        <v>22.4</v>
      </c>
      <c r="G33" s="22">
        <f t="shared" si="5"/>
        <v>0.29120000000000001</v>
      </c>
      <c r="H33" s="54"/>
      <c r="I33" s="7"/>
      <c r="J33" s="54"/>
      <c r="K33" s="7"/>
      <c r="L33" s="7"/>
      <c r="M33" s="7"/>
      <c r="N33" s="7"/>
      <c r="O33" s="7"/>
      <c r="P33" s="7"/>
      <c r="Q33" s="7"/>
      <c r="R33" s="7"/>
      <c r="S33" s="7"/>
    </row>
    <row r="34" spans="1:19" ht="15" customHeight="1" x14ac:dyDescent="0.2">
      <c r="A34" s="149" t="s">
        <v>72</v>
      </c>
      <c r="B34" s="207">
        <v>138</v>
      </c>
      <c r="C34" s="202">
        <v>5</v>
      </c>
      <c r="D34" s="54">
        <f t="shared" si="0"/>
        <v>0.69</v>
      </c>
      <c r="E34" s="7"/>
      <c r="F34" s="55">
        <v>190.09</v>
      </c>
      <c r="G34" s="22">
        <f t="shared" si="5"/>
        <v>0.95045000000000002</v>
      </c>
      <c r="H34" s="54"/>
      <c r="I34" s="7"/>
      <c r="J34" s="54"/>
      <c r="K34" s="7"/>
      <c r="L34" s="7"/>
      <c r="M34" s="7"/>
      <c r="N34" s="7"/>
      <c r="O34" s="7"/>
      <c r="P34" s="7"/>
      <c r="Q34" s="7"/>
      <c r="R34" s="7"/>
      <c r="S34" s="7"/>
    </row>
    <row r="35" spans="1:19" ht="15" customHeight="1" x14ac:dyDescent="0.2">
      <c r="A35" s="149" t="s">
        <v>102</v>
      </c>
      <c r="B35" s="207">
        <v>138</v>
      </c>
      <c r="C35" s="202">
        <v>5</v>
      </c>
      <c r="D35" s="54">
        <f t="shared" si="0"/>
        <v>0.69</v>
      </c>
      <c r="E35" s="7"/>
      <c r="F35" s="55">
        <v>40</v>
      </c>
      <c r="G35" s="22">
        <f t="shared" si="5"/>
        <v>0.2</v>
      </c>
      <c r="H35" s="54"/>
      <c r="I35" s="7"/>
      <c r="J35" s="54"/>
      <c r="K35" s="7"/>
      <c r="L35" s="7"/>
      <c r="M35" s="7"/>
      <c r="N35" s="7"/>
      <c r="O35" s="7"/>
      <c r="P35" s="7"/>
      <c r="Q35" s="7"/>
      <c r="R35" s="7"/>
      <c r="S35" s="7"/>
    </row>
    <row r="36" spans="1:19" s="105" customFormat="1" ht="15" customHeight="1" x14ac:dyDescent="0.2">
      <c r="A36" s="149" t="s">
        <v>172</v>
      </c>
      <c r="B36" s="207">
        <v>138</v>
      </c>
      <c r="C36" s="202">
        <v>2</v>
      </c>
      <c r="D36" s="54">
        <f t="shared" si="0"/>
        <v>0.27600000000000002</v>
      </c>
      <c r="E36" s="7"/>
      <c r="F36" s="55"/>
      <c r="G36" s="22">
        <f t="shared" si="5"/>
        <v>0</v>
      </c>
      <c r="H36" s="54"/>
      <c r="I36" s="7"/>
      <c r="J36" s="54"/>
      <c r="K36" s="7"/>
      <c r="L36" s="7"/>
      <c r="M36" s="7"/>
      <c r="N36" s="7"/>
      <c r="O36" s="7"/>
      <c r="P36" s="7"/>
      <c r="Q36" s="7"/>
      <c r="R36" s="7"/>
      <c r="S36" s="7"/>
    </row>
    <row r="37" spans="1:19" s="36" customFormat="1" ht="15" customHeight="1" x14ac:dyDescent="0.2">
      <c r="A37" s="149" t="s">
        <v>19</v>
      </c>
      <c r="B37" s="207">
        <v>138</v>
      </c>
      <c r="C37" s="202">
        <v>3</v>
      </c>
      <c r="D37" s="54">
        <f t="shared" si="0"/>
        <v>0.41399999999999998</v>
      </c>
      <c r="E37" s="7"/>
      <c r="F37" s="55">
        <v>14</v>
      </c>
      <c r="G37" s="22">
        <f t="shared" si="5"/>
        <v>4.2000000000000003E-2</v>
      </c>
      <c r="H37" s="54"/>
      <c r="I37" s="7"/>
      <c r="J37" s="54"/>
      <c r="K37" s="7"/>
      <c r="L37" s="7"/>
      <c r="M37" s="7"/>
      <c r="N37" s="7"/>
      <c r="O37" s="7"/>
      <c r="P37" s="7"/>
      <c r="Q37" s="7"/>
      <c r="R37" s="7"/>
      <c r="S37" s="7"/>
    </row>
    <row r="38" spans="1:19" ht="15" customHeight="1" x14ac:dyDescent="0.2">
      <c r="A38" s="87" t="s">
        <v>25</v>
      </c>
      <c r="B38" s="207">
        <v>138</v>
      </c>
      <c r="C38" s="200">
        <v>5</v>
      </c>
      <c r="D38" s="4">
        <f t="shared" si="0"/>
        <v>0.69</v>
      </c>
      <c r="E38" s="6"/>
      <c r="F38" s="90">
        <v>117</v>
      </c>
      <c r="G38" s="22">
        <f t="shared" si="5"/>
        <v>0.58499999999999996</v>
      </c>
      <c r="H38" s="4"/>
      <c r="I38" s="6"/>
      <c r="J38" s="4"/>
      <c r="K38" s="6"/>
      <c r="L38" s="6"/>
      <c r="M38" s="6"/>
      <c r="N38" s="6"/>
      <c r="O38" s="6"/>
      <c r="P38" s="6"/>
      <c r="Q38" s="6"/>
      <c r="R38" s="6"/>
      <c r="S38" s="6"/>
    </row>
    <row r="39" spans="1:19" s="105" customFormat="1" ht="28.5" customHeight="1" x14ac:dyDescent="0.25">
      <c r="A39" s="99" t="s">
        <v>135</v>
      </c>
      <c r="B39" s="189">
        <v>138</v>
      </c>
      <c r="C39" s="110"/>
      <c r="D39" s="96"/>
      <c r="E39" s="103" t="s">
        <v>183</v>
      </c>
      <c r="F39" s="95"/>
      <c r="G39" s="104">
        <f>SUM(G40:G47)</f>
        <v>38.103999999999992</v>
      </c>
      <c r="H39" s="95">
        <v>11.8</v>
      </c>
      <c r="I39" s="104">
        <v>5.7</v>
      </c>
      <c r="J39" s="95">
        <v>58.2</v>
      </c>
      <c r="K39" s="104">
        <v>328</v>
      </c>
      <c r="L39" s="104">
        <v>0.06</v>
      </c>
      <c r="M39" s="104">
        <v>1.28</v>
      </c>
      <c r="N39" s="104"/>
      <c r="O39" s="104"/>
      <c r="P39" s="104">
        <v>14.23</v>
      </c>
      <c r="Q39" s="104">
        <v>200.14</v>
      </c>
      <c r="R39" s="104">
        <v>39.29</v>
      </c>
      <c r="S39" s="104">
        <v>2.65</v>
      </c>
    </row>
    <row r="40" spans="1:19" s="36" customFormat="1" ht="15" customHeight="1" x14ac:dyDescent="0.2">
      <c r="A40" s="11" t="s">
        <v>35</v>
      </c>
      <c r="B40" s="189">
        <v>138</v>
      </c>
      <c r="C40" s="12">
        <v>34</v>
      </c>
      <c r="D40" s="55">
        <f t="shared" si="0"/>
        <v>4.6920000000000002</v>
      </c>
      <c r="E40" s="7"/>
      <c r="F40" s="55">
        <v>75</v>
      </c>
      <c r="G40" s="22">
        <f>C40*F40/1000</f>
        <v>2.5499999999999998</v>
      </c>
      <c r="H40" s="54"/>
      <c r="I40" s="7"/>
      <c r="J40" s="54"/>
      <c r="K40" s="7"/>
      <c r="L40" s="7"/>
      <c r="M40" s="7"/>
      <c r="N40" s="7"/>
      <c r="O40" s="7"/>
      <c r="P40" s="7"/>
      <c r="Q40" s="7"/>
      <c r="R40" s="7"/>
      <c r="S40" s="7"/>
    </row>
    <row r="41" spans="1:19" ht="15" customHeight="1" x14ac:dyDescent="0.2">
      <c r="A41" s="11" t="s">
        <v>29</v>
      </c>
      <c r="B41" s="189">
        <v>138</v>
      </c>
      <c r="C41" s="12">
        <v>93</v>
      </c>
      <c r="D41" s="55">
        <f t="shared" si="0"/>
        <v>12.834</v>
      </c>
      <c r="E41" s="7"/>
      <c r="F41" s="55">
        <v>370</v>
      </c>
      <c r="G41" s="22">
        <f t="shared" ref="G41:G47" si="6">C41*F41/1000</f>
        <v>34.409999999999997</v>
      </c>
      <c r="H41" s="54"/>
      <c r="I41" s="7"/>
      <c r="J41" s="54"/>
      <c r="K41" s="7"/>
      <c r="L41" s="7"/>
      <c r="M41" s="7"/>
      <c r="N41" s="7"/>
      <c r="O41" s="7"/>
      <c r="P41" s="7"/>
      <c r="Q41" s="7"/>
      <c r="R41" s="7"/>
      <c r="S41" s="7"/>
    </row>
    <row r="42" spans="1:19" s="36" customFormat="1" ht="15" customHeight="1" x14ac:dyDescent="0.2">
      <c r="A42" s="11" t="s">
        <v>36</v>
      </c>
      <c r="B42" s="189">
        <v>138</v>
      </c>
      <c r="C42" s="12">
        <v>6</v>
      </c>
      <c r="D42" s="55">
        <f t="shared" si="0"/>
        <v>0.82799999999999996</v>
      </c>
      <c r="E42" s="7"/>
      <c r="F42" s="55">
        <v>24</v>
      </c>
      <c r="G42" s="22">
        <f t="shared" si="6"/>
        <v>0.14399999999999999</v>
      </c>
      <c r="H42" s="54"/>
      <c r="I42" s="7"/>
      <c r="J42" s="54"/>
      <c r="K42" s="7"/>
      <c r="L42" s="7"/>
      <c r="M42" s="7"/>
      <c r="N42" s="7"/>
      <c r="O42" s="7"/>
      <c r="P42" s="7"/>
      <c r="Q42" s="7"/>
      <c r="R42" s="7"/>
      <c r="S42" s="7"/>
    </row>
    <row r="43" spans="1:19" ht="15" customHeight="1" x14ac:dyDescent="0.2">
      <c r="A43" s="11" t="s">
        <v>28</v>
      </c>
      <c r="B43" s="189">
        <v>138</v>
      </c>
      <c r="C43" s="12">
        <v>5</v>
      </c>
      <c r="D43" s="55">
        <f t="shared" si="0"/>
        <v>0.69</v>
      </c>
      <c r="E43" s="7"/>
      <c r="F43" s="55">
        <v>22.4</v>
      </c>
      <c r="G43" s="22">
        <f t="shared" si="6"/>
        <v>0.112</v>
      </c>
      <c r="H43" s="54"/>
      <c r="I43" s="7"/>
      <c r="J43" s="54"/>
      <c r="K43" s="7"/>
      <c r="L43" s="7"/>
      <c r="M43" s="7"/>
      <c r="N43" s="7"/>
      <c r="O43" s="7"/>
      <c r="P43" s="7"/>
      <c r="Q43" s="7"/>
      <c r="R43" s="7"/>
      <c r="S43" s="7"/>
    </row>
    <row r="44" spans="1:19" ht="30" customHeight="1" x14ac:dyDescent="0.2">
      <c r="A44" s="11" t="s">
        <v>136</v>
      </c>
      <c r="B44" s="189">
        <v>138</v>
      </c>
      <c r="C44" s="12">
        <v>5.0000000000000001E-3</v>
      </c>
      <c r="D44" s="55">
        <f t="shared" si="0"/>
        <v>6.9000000000000008E-4</v>
      </c>
      <c r="E44" s="7"/>
      <c r="F44" s="55"/>
      <c r="G44" s="22">
        <f t="shared" si="6"/>
        <v>0</v>
      </c>
      <c r="H44" s="54"/>
      <c r="I44" s="7"/>
      <c r="J44" s="54"/>
      <c r="K44" s="7"/>
      <c r="L44" s="7"/>
      <c r="M44" s="7"/>
      <c r="N44" s="7"/>
      <c r="O44" s="7"/>
      <c r="P44" s="7"/>
      <c r="Q44" s="7"/>
      <c r="R44" s="7"/>
      <c r="S44" s="7"/>
    </row>
    <row r="45" spans="1:19" ht="15" customHeight="1" x14ac:dyDescent="0.2">
      <c r="A45" s="11" t="s">
        <v>19</v>
      </c>
      <c r="B45" s="189">
        <v>138</v>
      </c>
      <c r="C45" s="12">
        <v>2</v>
      </c>
      <c r="D45" s="55">
        <f t="shared" si="0"/>
        <v>0.27600000000000002</v>
      </c>
      <c r="E45" s="7"/>
      <c r="F45" s="55">
        <v>14</v>
      </c>
      <c r="G45" s="22">
        <f t="shared" si="6"/>
        <v>2.8000000000000001E-2</v>
      </c>
      <c r="H45" s="54"/>
      <c r="I45" s="7"/>
      <c r="J45" s="54"/>
      <c r="K45" s="7"/>
      <c r="L45" s="7"/>
      <c r="M45" s="7"/>
      <c r="N45" s="7"/>
      <c r="O45" s="7"/>
      <c r="P45" s="7"/>
      <c r="Q45" s="7"/>
      <c r="R45" s="7"/>
      <c r="S45" s="7"/>
    </row>
    <row r="46" spans="1:19" s="105" customFormat="1" ht="15" customHeight="1" x14ac:dyDescent="0.2">
      <c r="A46" s="11" t="s">
        <v>76</v>
      </c>
      <c r="B46" s="189">
        <v>138</v>
      </c>
      <c r="C46" s="12">
        <v>5</v>
      </c>
      <c r="D46" s="55">
        <f t="shared" si="0"/>
        <v>0.69</v>
      </c>
      <c r="E46" s="7"/>
      <c r="F46" s="55">
        <v>55</v>
      </c>
      <c r="G46" s="22">
        <f t="shared" si="6"/>
        <v>0.27500000000000002</v>
      </c>
      <c r="H46" s="54"/>
      <c r="I46" s="7"/>
      <c r="J46" s="54"/>
      <c r="K46" s="7"/>
      <c r="L46" s="7"/>
      <c r="M46" s="7"/>
      <c r="N46" s="7"/>
      <c r="O46" s="7"/>
      <c r="P46" s="7"/>
      <c r="Q46" s="7"/>
      <c r="R46" s="7"/>
      <c r="S46" s="7"/>
    </row>
    <row r="47" spans="1:19" s="36" customFormat="1" ht="15" customHeight="1" x14ac:dyDescent="0.2">
      <c r="A47" s="10" t="s">
        <v>25</v>
      </c>
      <c r="B47" s="189">
        <v>138</v>
      </c>
      <c r="C47" s="9">
        <v>5</v>
      </c>
      <c r="D47" s="90">
        <f t="shared" si="0"/>
        <v>0.69</v>
      </c>
      <c r="E47" s="6"/>
      <c r="F47" s="90">
        <v>117</v>
      </c>
      <c r="G47" s="22">
        <f t="shared" si="6"/>
        <v>0.58499999999999996</v>
      </c>
      <c r="H47" s="4"/>
      <c r="I47" s="6"/>
      <c r="J47" s="4"/>
      <c r="K47" s="6"/>
      <c r="L47" s="6"/>
      <c r="M47" s="6"/>
      <c r="N47" s="6"/>
      <c r="O47" s="6"/>
      <c r="P47" s="6"/>
      <c r="Q47" s="6"/>
      <c r="R47" s="6"/>
      <c r="S47" s="6"/>
    </row>
    <row r="48" spans="1:19" s="105" customFormat="1" ht="24.75" customHeight="1" x14ac:dyDescent="0.25">
      <c r="A48" s="92" t="s">
        <v>73</v>
      </c>
      <c r="B48" s="100">
        <v>138</v>
      </c>
      <c r="C48" s="110"/>
      <c r="D48" s="95"/>
      <c r="E48" s="103">
        <v>200</v>
      </c>
      <c r="F48" s="95"/>
      <c r="G48" s="104">
        <f>SUM(G49:G50)</f>
        <v>2.66</v>
      </c>
      <c r="H48" s="95">
        <v>1</v>
      </c>
      <c r="I48" s="104" t="s">
        <v>46</v>
      </c>
      <c r="J48" s="95">
        <v>19.8</v>
      </c>
      <c r="K48" s="104">
        <v>128.18</v>
      </c>
      <c r="L48" s="104">
        <v>0.02</v>
      </c>
      <c r="M48" s="104">
        <v>0.8</v>
      </c>
      <c r="N48" s="104"/>
      <c r="O48" s="104">
        <v>0.2</v>
      </c>
      <c r="P48" s="104">
        <v>5.84</v>
      </c>
      <c r="Q48" s="104">
        <v>46</v>
      </c>
      <c r="R48" s="104">
        <v>33</v>
      </c>
      <c r="S48" s="104">
        <v>0.96</v>
      </c>
    </row>
    <row r="49" spans="1:19" s="105" customFormat="1" ht="15" customHeight="1" x14ac:dyDescent="0.2">
      <c r="A49" s="149" t="s">
        <v>242</v>
      </c>
      <c r="B49" s="16">
        <v>138</v>
      </c>
      <c r="C49" s="12">
        <v>20</v>
      </c>
      <c r="D49" s="55">
        <f t="shared" ref="D49" si="7">B49*C49/1000</f>
        <v>2.76</v>
      </c>
      <c r="E49" s="7"/>
      <c r="F49" s="55">
        <v>83</v>
      </c>
      <c r="G49" s="22">
        <f>C49*F49/1000</f>
        <v>1.66</v>
      </c>
      <c r="H49" s="54"/>
      <c r="I49" s="7"/>
      <c r="J49" s="54"/>
      <c r="K49" s="7"/>
      <c r="L49" s="7"/>
      <c r="M49" s="7"/>
      <c r="N49" s="7"/>
      <c r="O49" s="7"/>
      <c r="P49" s="7"/>
      <c r="Q49" s="7"/>
      <c r="R49" s="7"/>
      <c r="S49" s="7"/>
    </row>
    <row r="50" spans="1:19" s="105" customFormat="1" ht="15" customHeight="1" x14ac:dyDescent="0.2">
      <c r="A50" s="87" t="s">
        <v>22</v>
      </c>
      <c r="B50" s="17">
        <v>138</v>
      </c>
      <c r="C50" s="9">
        <v>20</v>
      </c>
      <c r="D50" s="90">
        <f t="shared" si="0"/>
        <v>2.76</v>
      </c>
      <c r="E50" s="6"/>
      <c r="F50" s="90">
        <v>50</v>
      </c>
      <c r="G50" s="8">
        <f>C50*F50/1000</f>
        <v>1</v>
      </c>
      <c r="H50" s="4"/>
      <c r="I50" s="6"/>
      <c r="J50" s="4"/>
      <c r="K50" s="6"/>
      <c r="L50" s="6"/>
      <c r="M50" s="6"/>
      <c r="N50" s="6"/>
      <c r="O50" s="6"/>
      <c r="P50" s="6"/>
      <c r="Q50" s="6"/>
      <c r="R50" s="6"/>
      <c r="S50" s="6"/>
    </row>
    <row r="51" spans="1:19" s="105" customFormat="1" ht="15" customHeight="1" x14ac:dyDescent="0.2">
      <c r="A51" s="106" t="s">
        <v>44</v>
      </c>
      <c r="B51" s="189">
        <v>138</v>
      </c>
      <c r="C51" s="223"/>
      <c r="D51" s="190"/>
      <c r="E51" s="108">
        <v>90</v>
      </c>
      <c r="F51" s="109"/>
      <c r="G51" s="109">
        <f>SUM(G52)</f>
        <v>3.69</v>
      </c>
      <c r="H51" s="40">
        <v>8.4600000000000009</v>
      </c>
      <c r="I51" s="40">
        <v>2.5099999999999998</v>
      </c>
      <c r="J51" s="40">
        <v>44.33</v>
      </c>
      <c r="K51" s="40">
        <v>186</v>
      </c>
      <c r="L51" s="114">
        <v>0.04</v>
      </c>
      <c r="M51" s="114"/>
      <c r="N51" s="114"/>
      <c r="O51" s="114">
        <v>0.36</v>
      </c>
      <c r="P51" s="114">
        <v>9.1999999999999993</v>
      </c>
      <c r="Q51" s="114">
        <v>42.4</v>
      </c>
      <c r="R51" s="114">
        <v>10</v>
      </c>
      <c r="S51" s="114">
        <v>1.24</v>
      </c>
    </row>
    <row r="52" spans="1:19" s="125" customFormat="1" ht="15" customHeight="1" x14ac:dyDescent="0.2">
      <c r="A52" s="10" t="s">
        <v>43</v>
      </c>
      <c r="B52" s="88">
        <v>138</v>
      </c>
      <c r="C52" s="9">
        <v>90</v>
      </c>
      <c r="D52" s="90">
        <f t="shared" si="0"/>
        <v>12.42</v>
      </c>
      <c r="E52" s="6"/>
      <c r="F52" s="8">
        <v>41</v>
      </c>
      <c r="G52" s="8">
        <f>C52*F52/1000</f>
        <v>3.69</v>
      </c>
      <c r="H52" s="4"/>
      <c r="I52" s="6"/>
      <c r="J52" s="4"/>
      <c r="K52" s="6"/>
      <c r="L52" s="6"/>
      <c r="M52" s="6"/>
      <c r="N52" s="6"/>
      <c r="O52" s="6"/>
      <c r="P52" s="6"/>
      <c r="Q52" s="6"/>
      <c r="R52" s="6"/>
      <c r="S52" s="6"/>
    </row>
    <row r="53" spans="1:19" s="105" customFormat="1" ht="15" customHeight="1" x14ac:dyDescent="0.2">
      <c r="A53" s="163"/>
      <c r="B53" s="164"/>
      <c r="C53" s="179"/>
      <c r="D53" s="166"/>
      <c r="E53" s="167"/>
      <c r="F53" s="188"/>
      <c r="G53" s="167"/>
      <c r="H53" s="23">
        <f>SUM(H28:H52)</f>
        <v>23.42</v>
      </c>
      <c r="I53" s="23">
        <f>SUM(I28:I52)</f>
        <v>14.18</v>
      </c>
      <c r="J53" s="23">
        <f>SUM(J28:J52)</f>
        <v>127.94</v>
      </c>
      <c r="K53" s="23">
        <f>SUM(K28:K52)</f>
        <v>743.55</v>
      </c>
      <c r="L53" s="23">
        <f t="shared" ref="L53:S53" si="8">SUM(L28:L52)</f>
        <v>0.19</v>
      </c>
      <c r="M53" s="23">
        <f t="shared" si="8"/>
        <v>14.08</v>
      </c>
      <c r="N53" s="23">
        <f t="shared" si="8"/>
        <v>0</v>
      </c>
      <c r="O53" s="23">
        <f t="shared" si="8"/>
        <v>0.56000000000000005</v>
      </c>
      <c r="P53" s="23">
        <f t="shared" si="8"/>
        <v>88.37</v>
      </c>
      <c r="Q53" s="23">
        <f t="shared" si="8"/>
        <v>555.54</v>
      </c>
      <c r="R53" s="23">
        <f t="shared" si="8"/>
        <v>114.09</v>
      </c>
      <c r="S53" s="23">
        <f t="shared" si="8"/>
        <v>5.78</v>
      </c>
    </row>
    <row r="54" spans="1:19" ht="15" customHeight="1" x14ac:dyDescent="0.2">
      <c r="A54" s="145" t="s">
        <v>13</v>
      </c>
      <c r="B54" s="147">
        <v>138</v>
      </c>
      <c r="C54" s="141"/>
      <c r="D54" s="160"/>
      <c r="E54" s="141"/>
      <c r="F54" s="160"/>
      <c r="G54" s="141"/>
      <c r="H54" s="141"/>
      <c r="I54" s="141"/>
      <c r="J54" s="141"/>
      <c r="K54" s="142"/>
      <c r="L54" s="142"/>
      <c r="M54" s="142"/>
      <c r="N54" s="142"/>
      <c r="O54" s="142"/>
      <c r="P54" s="142"/>
      <c r="Q54" s="142"/>
      <c r="R54" s="142"/>
      <c r="S54" s="142"/>
    </row>
    <row r="55" spans="1:19" ht="15" customHeight="1" x14ac:dyDescent="0.2">
      <c r="A55" s="99" t="s">
        <v>75</v>
      </c>
      <c r="B55" s="93">
        <v>138</v>
      </c>
      <c r="C55" s="172"/>
      <c r="D55" s="95"/>
      <c r="E55" s="103">
        <v>200</v>
      </c>
      <c r="F55" s="95"/>
      <c r="G55" s="104">
        <f>G56</f>
        <v>17.78</v>
      </c>
      <c r="H55" s="95">
        <v>0.9</v>
      </c>
      <c r="I55" s="104">
        <v>0.2</v>
      </c>
      <c r="J55" s="95">
        <v>17.36</v>
      </c>
      <c r="K55" s="104">
        <v>108</v>
      </c>
      <c r="L55" s="97">
        <v>0.04</v>
      </c>
      <c r="M55" s="97">
        <v>64.290000000000006</v>
      </c>
      <c r="N55" s="97"/>
      <c r="O55" s="97">
        <v>0.21</v>
      </c>
      <c r="P55" s="97">
        <v>36.43</v>
      </c>
      <c r="Q55" s="97">
        <v>24.64</v>
      </c>
      <c r="R55" s="97">
        <v>13.93</v>
      </c>
      <c r="S55" s="137"/>
    </row>
    <row r="56" spans="1:19" ht="15" customHeight="1" x14ac:dyDescent="0.2">
      <c r="A56" s="10" t="s">
        <v>75</v>
      </c>
      <c r="B56" s="88">
        <v>138</v>
      </c>
      <c r="C56" s="9">
        <v>200</v>
      </c>
      <c r="D56" s="90">
        <f t="shared" ref="D56" si="9">B56*C56/1000</f>
        <v>27.6</v>
      </c>
      <c r="E56" s="6"/>
      <c r="F56" s="90">
        <v>88.9</v>
      </c>
      <c r="G56" s="22">
        <f t="shared" ref="G56" si="10">C56*F56/1000</f>
        <v>17.78</v>
      </c>
      <c r="H56" s="90"/>
      <c r="I56" s="8"/>
      <c r="J56" s="90"/>
      <c r="K56" s="8"/>
      <c r="L56" s="8"/>
      <c r="M56" s="8"/>
      <c r="N56" s="8"/>
      <c r="O56" s="8"/>
      <c r="P56" s="8"/>
      <c r="Q56" s="8"/>
      <c r="R56" s="8"/>
      <c r="S56" s="137"/>
    </row>
    <row r="57" spans="1:19" ht="15" customHeight="1" x14ac:dyDescent="0.2">
      <c r="A57" s="99" t="s">
        <v>89</v>
      </c>
      <c r="B57" s="100">
        <v>138</v>
      </c>
      <c r="C57" s="172"/>
      <c r="D57" s="103"/>
      <c r="E57" s="103">
        <v>200</v>
      </c>
      <c r="F57" s="104"/>
      <c r="G57" s="104">
        <f>SUM(G58)</f>
        <v>12.86467</v>
      </c>
      <c r="H57" s="104">
        <v>5.8</v>
      </c>
      <c r="I57" s="104">
        <v>5</v>
      </c>
      <c r="J57" s="104">
        <v>16</v>
      </c>
      <c r="K57" s="104">
        <v>61.2</v>
      </c>
      <c r="L57" s="97">
        <v>0.08</v>
      </c>
      <c r="M57" s="97">
        <v>2.6</v>
      </c>
      <c r="N57" s="97">
        <v>40</v>
      </c>
      <c r="O57" s="97"/>
      <c r="P57" s="97">
        <v>240</v>
      </c>
      <c r="Q57" s="97">
        <v>180</v>
      </c>
      <c r="R57" s="97">
        <v>28</v>
      </c>
      <c r="S57" s="97">
        <v>0.2</v>
      </c>
    </row>
    <row r="58" spans="1:19" x14ac:dyDescent="0.2">
      <c r="A58" s="10" t="s">
        <v>59</v>
      </c>
      <c r="B58" s="17">
        <v>138</v>
      </c>
      <c r="C58" s="9">
        <v>211</v>
      </c>
      <c r="D58" s="6">
        <f t="shared" si="0"/>
        <v>29.117999999999999</v>
      </c>
      <c r="E58" s="6"/>
      <c r="F58" s="8">
        <v>60.97</v>
      </c>
      <c r="G58" s="8">
        <f>C58*F58/1000</f>
        <v>12.86467</v>
      </c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</row>
    <row r="59" spans="1:19" x14ac:dyDescent="0.2">
      <c r="A59" s="163"/>
      <c r="B59" s="164"/>
      <c r="C59" s="179"/>
      <c r="D59" s="166"/>
      <c r="E59" s="167"/>
      <c r="F59" s="167"/>
      <c r="G59" s="167"/>
      <c r="H59" s="23">
        <f>SUM(H55:H57)</f>
        <v>6.7</v>
      </c>
      <c r="I59" s="23">
        <f t="shared" ref="I59:S59" si="11">SUM(I55:I57)</f>
        <v>5.2</v>
      </c>
      <c r="J59" s="23">
        <f t="shared" si="11"/>
        <v>33.36</v>
      </c>
      <c r="K59" s="23">
        <f t="shared" si="11"/>
        <v>169.2</v>
      </c>
      <c r="L59" s="23">
        <f t="shared" si="11"/>
        <v>0.12</v>
      </c>
      <c r="M59" s="23">
        <f t="shared" si="11"/>
        <v>66.89</v>
      </c>
      <c r="N59" s="23">
        <f t="shared" si="11"/>
        <v>40</v>
      </c>
      <c r="O59" s="23">
        <f t="shared" si="11"/>
        <v>0.21</v>
      </c>
      <c r="P59" s="23">
        <f t="shared" si="11"/>
        <v>276.43</v>
      </c>
      <c r="Q59" s="23">
        <f t="shared" si="11"/>
        <v>204.64</v>
      </c>
      <c r="R59" s="23">
        <f t="shared" si="11"/>
        <v>41.93</v>
      </c>
      <c r="S59" s="23">
        <f t="shared" si="11"/>
        <v>0.2</v>
      </c>
    </row>
    <row r="60" spans="1:19" x14ac:dyDescent="0.2">
      <c r="A60" s="58"/>
      <c r="B60" s="58"/>
      <c r="C60" s="58"/>
      <c r="D60" s="58"/>
      <c r="E60" s="58"/>
      <c r="F60" s="220" t="s">
        <v>47</v>
      </c>
      <c r="G60" s="50">
        <f>E62*E63</f>
        <v>19537.287899999996</v>
      </c>
      <c r="H60" s="155">
        <f>H26+H53+H59</f>
        <v>63.71</v>
      </c>
      <c r="I60" s="155">
        <f>I26+I53+I59</f>
        <v>37.93</v>
      </c>
      <c r="J60" s="155">
        <f>J26+J53+J59</f>
        <v>239.07</v>
      </c>
      <c r="K60" s="155">
        <f>K26+K53+K59</f>
        <v>1716.95</v>
      </c>
      <c r="L60" s="155">
        <f t="shared" ref="L60:S60" si="12">L26+L53+L59</f>
        <v>0.42799999999999999</v>
      </c>
      <c r="M60" s="155">
        <f t="shared" si="12"/>
        <v>83.72</v>
      </c>
      <c r="N60" s="155">
        <f t="shared" si="12"/>
        <v>62.1</v>
      </c>
      <c r="O60" s="155">
        <f t="shared" si="12"/>
        <v>1.42</v>
      </c>
      <c r="P60" s="155">
        <f t="shared" si="12"/>
        <v>599.82999999999993</v>
      </c>
      <c r="Q60" s="155">
        <f t="shared" si="12"/>
        <v>1019.53</v>
      </c>
      <c r="R60" s="155">
        <f t="shared" si="12"/>
        <v>217.9</v>
      </c>
      <c r="S60" s="155">
        <f t="shared" si="12"/>
        <v>9.4899999999999984</v>
      </c>
    </row>
    <row r="62" spans="1:19" x14ac:dyDescent="0.2">
      <c r="A62" s="2" t="s">
        <v>48</v>
      </c>
      <c r="E62" s="177">
        <v>138</v>
      </c>
      <c r="F62" s="2" t="s">
        <v>49</v>
      </c>
    </row>
    <row r="63" spans="1:19" ht="15" customHeight="1" x14ac:dyDescent="0.2">
      <c r="A63" s="2" t="s">
        <v>50</v>
      </c>
      <c r="E63" s="176">
        <f>G9+G20+G24+G28+G39+G48+G51+G55+G57</f>
        <v>141.57454999999996</v>
      </c>
      <c r="F63" s="2" t="s">
        <v>51</v>
      </c>
    </row>
    <row r="65" spans="1:9" x14ac:dyDescent="0.2">
      <c r="A65" s="2" t="s">
        <v>271</v>
      </c>
      <c r="B65" s="3" t="s">
        <v>272</v>
      </c>
      <c r="E65" s="2" t="s">
        <v>52</v>
      </c>
      <c r="H65" s="3"/>
      <c r="I65" s="2" t="s">
        <v>53</v>
      </c>
    </row>
  </sheetData>
  <mergeCells count="6">
    <mergeCell ref="H5:K5"/>
    <mergeCell ref="A1:B1"/>
    <mergeCell ref="A2:B2"/>
    <mergeCell ref="A3:B3"/>
    <mergeCell ref="A4:B4"/>
    <mergeCell ref="C4:G5"/>
  </mergeCells>
  <pageMargins left="0.78740157480314965" right="0.39370078740157483" top="0.39370078740157483" bottom="0.39370078740157483" header="0.31496062992125984" footer="0.31496062992125984"/>
  <pageSetup paperSize="9" scale="46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1"/>
  <sheetViews>
    <sheetView view="pageBreakPreview" topLeftCell="A32" zoomScale="87" zoomScaleNormal="110" zoomScaleSheetLayoutView="87" workbookViewId="0">
      <selection activeCell="A53" sqref="A53"/>
    </sheetView>
  </sheetViews>
  <sheetFormatPr defaultColWidth="8.85546875" defaultRowHeight="12.75" x14ac:dyDescent="0.2"/>
  <cols>
    <col min="1" max="1" width="19.140625" style="2" bestFit="1" customWidth="1"/>
    <col min="2" max="2" width="12.85546875" style="2" customWidth="1"/>
    <col min="3" max="6" width="9.7109375" style="2" customWidth="1"/>
    <col min="7" max="7" width="12.85546875" style="2" customWidth="1"/>
    <col min="8" max="11" width="9.7109375" style="2" customWidth="1"/>
    <col min="12" max="16384" width="8.85546875" style="2"/>
  </cols>
  <sheetData>
    <row r="1" spans="1:19" ht="22.5" customHeight="1" x14ac:dyDescent="0.2">
      <c r="A1" s="274" t="s">
        <v>147</v>
      </c>
      <c r="B1" s="274"/>
    </row>
    <row r="2" spans="1:19" x14ac:dyDescent="0.2">
      <c r="A2" s="271" t="s">
        <v>14</v>
      </c>
      <c r="B2" s="271"/>
    </row>
    <row r="3" spans="1:19" ht="21" customHeight="1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27" customHeight="1" x14ac:dyDescent="0.25">
      <c r="C5" s="272"/>
      <c r="D5" s="272"/>
      <c r="E5" s="272"/>
      <c r="F5" s="272"/>
      <c r="G5" s="272"/>
      <c r="H5" s="275" t="s">
        <v>81</v>
      </c>
      <c r="I5" s="275"/>
      <c r="J5" s="275"/>
      <c r="K5" s="275"/>
    </row>
    <row r="6" spans="1:19" ht="32.25" customHeight="1" x14ac:dyDescent="0.2">
      <c r="E6" s="214" t="s">
        <v>202</v>
      </c>
    </row>
    <row r="7" spans="1:19" s="1" customFormat="1" ht="57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s="138" customFormat="1" ht="27" customHeight="1" x14ac:dyDescent="0.25">
      <c r="A8" s="145" t="s">
        <v>11</v>
      </c>
      <c r="B8" s="135">
        <v>99</v>
      </c>
      <c r="C8" s="141"/>
      <c r="D8" s="141"/>
      <c r="E8" s="141"/>
      <c r="F8" s="141"/>
      <c r="G8" s="141"/>
      <c r="H8" s="141"/>
      <c r="I8" s="141"/>
      <c r="J8" s="141"/>
      <c r="K8" s="142"/>
      <c r="L8" s="142"/>
      <c r="M8" s="142"/>
      <c r="N8" s="142"/>
      <c r="O8" s="142"/>
      <c r="P8" s="142"/>
      <c r="Q8" s="142"/>
      <c r="R8" s="142"/>
      <c r="S8" s="142"/>
    </row>
    <row r="9" spans="1:19" s="105" customFormat="1" ht="60.75" customHeight="1" x14ac:dyDescent="0.25">
      <c r="A9" s="92" t="s">
        <v>227</v>
      </c>
      <c r="B9" s="100">
        <v>99</v>
      </c>
      <c r="C9" s="201"/>
      <c r="D9" s="95"/>
      <c r="E9" s="103" t="s">
        <v>228</v>
      </c>
      <c r="F9" s="96"/>
      <c r="G9" s="104">
        <f>G10+G11+G13+G14+G15+G16+G17+G19</f>
        <v>60.966330000000006</v>
      </c>
      <c r="H9" s="95">
        <v>18.239999999999998</v>
      </c>
      <c r="I9" s="104">
        <v>12.7</v>
      </c>
      <c r="J9" s="95">
        <v>21</v>
      </c>
      <c r="K9" s="104">
        <v>313</v>
      </c>
      <c r="L9" s="104">
        <v>3.7999999999999999E-2</v>
      </c>
      <c r="M9" s="104">
        <v>1.28</v>
      </c>
      <c r="N9" s="104">
        <v>22.1</v>
      </c>
      <c r="O9" s="104"/>
      <c r="P9" s="104">
        <v>64.86</v>
      </c>
      <c r="Q9" s="104">
        <v>83.85</v>
      </c>
      <c r="R9" s="104">
        <v>16.05</v>
      </c>
      <c r="S9" s="104">
        <v>0.56000000000000005</v>
      </c>
    </row>
    <row r="10" spans="1:19" s="36" customFormat="1" ht="15" customHeight="1" x14ac:dyDescent="0.2">
      <c r="A10" s="149" t="s">
        <v>41</v>
      </c>
      <c r="B10" s="207">
        <v>99</v>
      </c>
      <c r="C10" s="202">
        <v>6</v>
      </c>
      <c r="D10" s="55">
        <f t="shared" ref="D10:D52" si="0">B10*C10/1000</f>
        <v>0.59399999999999997</v>
      </c>
      <c r="E10" s="7"/>
      <c r="F10" s="55">
        <v>450</v>
      </c>
      <c r="G10" s="22">
        <f>C10*F10/1000</f>
        <v>2.7</v>
      </c>
      <c r="H10" s="54"/>
      <c r="I10" s="7"/>
      <c r="J10" s="54"/>
      <c r="K10" s="7"/>
      <c r="L10" s="7"/>
      <c r="M10" s="7"/>
      <c r="N10" s="7"/>
      <c r="O10" s="7"/>
      <c r="P10" s="7"/>
      <c r="Q10" s="7"/>
      <c r="R10" s="7"/>
      <c r="S10" s="7"/>
    </row>
    <row r="11" spans="1:19" ht="15" customHeight="1" x14ac:dyDescent="0.2">
      <c r="A11" s="149" t="s">
        <v>22</v>
      </c>
      <c r="B11" s="207">
        <v>99</v>
      </c>
      <c r="C11" s="202">
        <v>21</v>
      </c>
      <c r="D11" s="55">
        <f t="shared" si="0"/>
        <v>2.0790000000000002</v>
      </c>
      <c r="E11" s="7"/>
      <c r="F11" s="55">
        <v>50</v>
      </c>
      <c r="G11" s="22">
        <f t="shared" ref="G11:G19" si="1">C11*F11/1000</f>
        <v>1.05</v>
      </c>
      <c r="H11" s="54"/>
      <c r="I11" s="7"/>
      <c r="J11" s="54"/>
      <c r="K11" s="7"/>
      <c r="L11" s="7"/>
      <c r="M11" s="7"/>
      <c r="N11" s="7"/>
      <c r="O11" s="7"/>
      <c r="P11" s="7"/>
      <c r="Q11" s="7"/>
      <c r="R11" s="7"/>
      <c r="S11" s="7"/>
    </row>
    <row r="12" spans="1:19" ht="15" customHeight="1" x14ac:dyDescent="0.2">
      <c r="A12" s="149" t="s">
        <v>28</v>
      </c>
      <c r="B12" s="207">
        <v>99</v>
      </c>
      <c r="C12" s="202">
        <v>36</v>
      </c>
      <c r="D12" s="55">
        <f t="shared" si="0"/>
        <v>3.5640000000000001</v>
      </c>
      <c r="E12" s="7"/>
      <c r="F12" s="55">
        <v>22.4</v>
      </c>
      <c r="G12" s="22">
        <f t="shared" si="1"/>
        <v>0.80640000000000001</v>
      </c>
      <c r="H12" s="54"/>
      <c r="I12" s="7"/>
      <c r="J12" s="54"/>
      <c r="K12" s="7"/>
      <c r="L12" s="7"/>
      <c r="M12" s="7"/>
      <c r="N12" s="7"/>
      <c r="O12" s="7"/>
      <c r="P12" s="7"/>
      <c r="Q12" s="7"/>
      <c r="R12" s="7"/>
      <c r="S12" s="7"/>
    </row>
    <row r="13" spans="1:19" ht="15" customHeight="1" x14ac:dyDescent="0.2">
      <c r="A13" s="149" t="s">
        <v>58</v>
      </c>
      <c r="B13" s="207">
        <v>99</v>
      </c>
      <c r="C13" s="202">
        <v>9</v>
      </c>
      <c r="D13" s="55">
        <f t="shared" si="0"/>
        <v>0.89100000000000001</v>
      </c>
      <c r="E13" s="7"/>
      <c r="F13" s="55">
        <v>40</v>
      </c>
      <c r="G13" s="22">
        <f t="shared" si="1"/>
        <v>0.36</v>
      </c>
      <c r="H13" s="54"/>
      <c r="I13" s="7"/>
      <c r="J13" s="54"/>
      <c r="K13" s="7"/>
      <c r="L13" s="7"/>
      <c r="M13" s="7"/>
      <c r="N13" s="7"/>
      <c r="O13" s="7"/>
      <c r="P13" s="7"/>
      <c r="Q13" s="7"/>
      <c r="R13" s="7"/>
      <c r="S13" s="7"/>
    </row>
    <row r="14" spans="1:19" s="36" customFormat="1" ht="15" customHeight="1" x14ac:dyDescent="0.2">
      <c r="A14" s="149" t="s">
        <v>67</v>
      </c>
      <c r="B14" s="207">
        <v>99</v>
      </c>
      <c r="C14" s="202">
        <v>141</v>
      </c>
      <c r="D14" s="55">
        <f t="shared" si="0"/>
        <v>13.959</v>
      </c>
      <c r="E14" s="7"/>
      <c r="F14" s="55">
        <v>355.6</v>
      </c>
      <c r="G14" s="22">
        <f t="shared" si="1"/>
        <v>50.139600000000009</v>
      </c>
      <c r="H14" s="54"/>
      <c r="I14" s="7"/>
      <c r="J14" s="54"/>
      <c r="K14" s="7"/>
      <c r="L14" s="7"/>
      <c r="M14" s="7"/>
      <c r="N14" s="7"/>
      <c r="O14" s="7"/>
      <c r="P14" s="7"/>
      <c r="Q14" s="7"/>
      <c r="R14" s="7"/>
      <c r="S14" s="7"/>
    </row>
    <row r="15" spans="1:19" s="36" customFormat="1" ht="15" customHeight="1" x14ac:dyDescent="0.2">
      <c r="A15" s="149" t="s">
        <v>68</v>
      </c>
      <c r="B15" s="207">
        <v>99</v>
      </c>
      <c r="C15" s="202">
        <v>6</v>
      </c>
      <c r="D15" s="55">
        <f t="shared" si="0"/>
        <v>0.59399999999999997</v>
      </c>
      <c r="E15" s="7"/>
      <c r="F15" s="55">
        <v>5.7</v>
      </c>
      <c r="G15" s="22">
        <f>C15*F15/40</f>
        <v>0.85500000000000009</v>
      </c>
      <c r="H15" s="54"/>
      <c r="I15" s="7"/>
      <c r="J15" s="54"/>
      <c r="K15" s="7"/>
      <c r="L15" s="7"/>
      <c r="M15" s="7"/>
      <c r="N15" s="7"/>
      <c r="O15" s="7"/>
      <c r="P15" s="7"/>
      <c r="Q15" s="7"/>
      <c r="R15" s="7"/>
      <c r="S15" s="7"/>
    </row>
    <row r="16" spans="1:19" ht="15" customHeight="1" x14ac:dyDescent="0.2">
      <c r="A16" s="149" t="s">
        <v>31</v>
      </c>
      <c r="B16" s="207">
        <v>99</v>
      </c>
      <c r="C16" s="202">
        <v>6</v>
      </c>
      <c r="D16" s="55">
        <f t="shared" si="0"/>
        <v>0.59399999999999997</v>
      </c>
      <c r="E16" s="7"/>
      <c r="F16" s="55">
        <v>190.09</v>
      </c>
      <c r="G16" s="22">
        <f t="shared" si="1"/>
        <v>1.1405399999999999</v>
      </c>
      <c r="H16" s="54"/>
      <c r="I16" s="7"/>
      <c r="J16" s="54"/>
      <c r="K16" s="7"/>
      <c r="L16" s="7"/>
      <c r="M16" s="7"/>
      <c r="N16" s="7"/>
      <c r="O16" s="7"/>
      <c r="P16" s="7"/>
      <c r="Q16" s="7"/>
      <c r="R16" s="7"/>
      <c r="S16" s="7"/>
    </row>
    <row r="17" spans="1:19" s="36" customFormat="1" ht="15" customHeight="1" x14ac:dyDescent="0.2">
      <c r="A17" s="149" t="s">
        <v>69</v>
      </c>
      <c r="B17" s="207">
        <v>99</v>
      </c>
      <c r="C17" s="202">
        <v>30</v>
      </c>
      <c r="D17" s="55">
        <f t="shared" si="0"/>
        <v>2.97</v>
      </c>
      <c r="E17" s="7"/>
      <c r="F17" s="55">
        <v>102.5</v>
      </c>
      <c r="G17" s="22">
        <f t="shared" si="1"/>
        <v>3.0750000000000002</v>
      </c>
      <c r="H17" s="54"/>
      <c r="I17" s="7"/>
      <c r="J17" s="54"/>
      <c r="K17" s="7"/>
      <c r="L17" s="7"/>
      <c r="M17" s="7"/>
      <c r="N17" s="7"/>
      <c r="O17" s="7"/>
      <c r="P17" s="7"/>
      <c r="Q17" s="7"/>
      <c r="R17" s="7"/>
      <c r="S17" s="7"/>
    </row>
    <row r="18" spans="1:19" s="36" customFormat="1" ht="33.75" customHeight="1" x14ac:dyDescent="0.2">
      <c r="A18" s="149" t="s">
        <v>25</v>
      </c>
      <c r="B18" s="207">
        <v>99</v>
      </c>
      <c r="C18" s="202">
        <v>6</v>
      </c>
      <c r="D18" s="55">
        <f t="shared" si="0"/>
        <v>0.59399999999999997</v>
      </c>
      <c r="E18" s="7"/>
      <c r="F18" s="55">
        <v>117</v>
      </c>
      <c r="G18" s="22">
        <f t="shared" si="1"/>
        <v>0.70199999999999996</v>
      </c>
      <c r="H18" s="54"/>
      <c r="I18" s="7"/>
      <c r="J18" s="54"/>
      <c r="K18" s="7"/>
      <c r="L18" s="7"/>
      <c r="M18" s="7"/>
      <c r="N18" s="7"/>
      <c r="O18" s="7"/>
      <c r="P18" s="7"/>
      <c r="Q18" s="7"/>
      <c r="R18" s="7"/>
      <c r="S18" s="7"/>
    </row>
    <row r="19" spans="1:19" s="105" customFormat="1" x14ac:dyDescent="0.2">
      <c r="A19" s="87" t="s">
        <v>59</v>
      </c>
      <c r="B19" s="207">
        <v>99</v>
      </c>
      <c r="C19" s="200">
        <v>27</v>
      </c>
      <c r="D19" s="90">
        <f t="shared" si="0"/>
        <v>2.673</v>
      </c>
      <c r="E19" s="6"/>
      <c r="F19" s="90">
        <v>60.97</v>
      </c>
      <c r="G19" s="22">
        <f t="shared" si="1"/>
        <v>1.64619</v>
      </c>
      <c r="H19" s="4"/>
      <c r="I19" s="6"/>
      <c r="J19" s="4"/>
      <c r="K19" s="6"/>
      <c r="L19" s="6"/>
      <c r="M19" s="6"/>
      <c r="N19" s="6"/>
      <c r="O19" s="6"/>
      <c r="P19" s="6"/>
      <c r="Q19" s="6"/>
      <c r="R19" s="6"/>
      <c r="S19" s="6"/>
    </row>
    <row r="20" spans="1:19" s="105" customFormat="1" ht="38.25" x14ac:dyDescent="0.25">
      <c r="A20" s="92" t="s">
        <v>95</v>
      </c>
      <c r="B20" s="100">
        <v>99</v>
      </c>
      <c r="C20" s="204"/>
      <c r="D20" s="95"/>
      <c r="E20" s="103">
        <v>200</v>
      </c>
      <c r="F20" s="95"/>
      <c r="G20" s="104">
        <f>G21+G22+G23</f>
        <v>7.9870000000000001</v>
      </c>
      <c r="H20" s="95">
        <v>3.17</v>
      </c>
      <c r="I20" s="104">
        <v>2.68</v>
      </c>
      <c r="J20" s="95">
        <v>28.27</v>
      </c>
      <c r="K20" s="104">
        <v>155.19999999999999</v>
      </c>
      <c r="L20" s="104">
        <v>0.03</v>
      </c>
      <c r="M20" s="104">
        <v>1.47</v>
      </c>
      <c r="N20" s="104"/>
      <c r="O20" s="104"/>
      <c r="P20" s="104">
        <v>158.66999999999999</v>
      </c>
      <c r="Q20" s="104">
        <v>132</v>
      </c>
      <c r="R20" s="104">
        <v>29.33</v>
      </c>
      <c r="S20" s="104">
        <v>2.4</v>
      </c>
    </row>
    <row r="21" spans="1:19" s="36" customFormat="1" ht="15" customHeight="1" x14ac:dyDescent="0.2">
      <c r="A21" s="149" t="s">
        <v>100</v>
      </c>
      <c r="B21" s="100">
        <v>99</v>
      </c>
      <c r="C21" s="202">
        <v>5</v>
      </c>
      <c r="D21" s="55">
        <f t="shared" si="0"/>
        <v>0.495</v>
      </c>
      <c r="E21" s="7"/>
      <c r="F21" s="55">
        <v>178</v>
      </c>
      <c r="G21" s="22">
        <f>C21*F21/1000</f>
        <v>0.89</v>
      </c>
      <c r="H21" s="55"/>
      <c r="I21" s="22"/>
      <c r="J21" s="55"/>
      <c r="K21" s="22"/>
      <c r="L21" s="22"/>
      <c r="M21" s="22"/>
      <c r="N21" s="22"/>
      <c r="O21" s="22"/>
      <c r="P21" s="22"/>
      <c r="Q21" s="22"/>
      <c r="R21" s="22"/>
      <c r="S21" s="22"/>
    </row>
    <row r="22" spans="1:19" ht="15" customHeight="1" x14ac:dyDescent="0.2">
      <c r="A22" s="149" t="s">
        <v>59</v>
      </c>
      <c r="B22" s="100">
        <v>99</v>
      </c>
      <c r="C22" s="202">
        <v>100</v>
      </c>
      <c r="D22" s="55">
        <f t="shared" si="0"/>
        <v>9.9</v>
      </c>
      <c r="E22" s="7"/>
      <c r="F22" s="55">
        <v>60.97</v>
      </c>
      <c r="G22" s="22">
        <f t="shared" ref="G22:G23" si="2">C22*F22/1000</f>
        <v>6.0970000000000004</v>
      </c>
      <c r="H22" s="55"/>
      <c r="I22" s="22"/>
      <c r="J22" s="55"/>
      <c r="K22" s="22"/>
      <c r="L22" s="22"/>
      <c r="M22" s="22"/>
      <c r="N22" s="22"/>
      <c r="O22" s="22"/>
      <c r="P22" s="22"/>
      <c r="Q22" s="22"/>
      <c r="R22" s="22"/>
      <c r="S22" s="22"/>
    </row>
    <row r="23" spans="1:19" s="105" customFormat="1" ht="15" customHeight="1" x14ac:dyDescent="0.2">
      <c r="A23" s="87" t="s">
        <v>22</v>
      </c>
      <c r="B23" s="100">
        <v>99</v>
      </c>
      <c r="C23" s="200">
        <v>20</v>
      </c>
      <c r="D23" s="90">
        <f t="shared" si="0"/>
        <v>1.98</v>
      </c>
      <c r="E23" s="6"/>
      <c r="F23" s="90">
        <v>50</v>
      </c>
      <c r="G23" s="22">
        <f t="shared" si="2"/>
        <v>1</v>
      </c>
      <c r="H23" s="90"/>
      <c r="I23" s="8"/>
      <c r="J23" s="90"/>
      <c r="K23" s="8"/>
      <c r="L23" s="8"/>
      <c r="M23" s="8"/>
      <c r="N23" s="8"/>
      <c r="O23" s="8"/>
      <c r="P23" s="8"/>
      <c r="Q23" s="8"/>
      <c r="R23" s="8"/>
      <c r="S23" s="8"/>
    </row>
    <row r="24" spans="1:19" s="105" customFormat="1" ht="15" customHeight="1" x14ac:dyDescent="0.25">
      <c r="A24" s="99" t="s">
        <v>149</v>
      </c>
      <c r="B24" s="100">
        <v>99</v>
      </c>
      <c r="C24" s="110"/>
      <c r="D24" s="95"/>
      <c r="E24" s="103">
        <v>150</v>
      </c>
      <c r="F24" s="95"/>
      <c r="G24" s="104">
        <f>G25</f>
        <v>6.15</v>
      </c>
      <c r="H24" s="103">
        <v>12.18</v>
      </c>
      <c r="I24" s="103">
        <v>3.17</v>
      </c>
      <c r="J24" s="103">
        <v>28.5</v>
      </c>
      <c r="K24" s="104">
        <v>336</v>
      </c>
      <c r="L24" s="104">
        <v>0.05</v>
      </c>
      <c r="M24" s="104"/>
      <c r="N24" s="104"/>
      <c r="O24" s="104">
        <v>0.65</v>
      </c>
      <c r="P24" s="104">
        <v>11.5</v>
      </c>
      <c r="Q24" s="104">
        <v>43.5</v>
      </c>
      <c r="R24" s="104">
        <v>16.5</v>
      </c>
      <c r="S24" s="104">
        <v>0.55000000000000004</v>
      </c>
    </row>
    <row r="25" spans="1:19" ht="15" customHeight="1" x14ac:dyDescent="0.2">
      <c r="A25" s="10" t="s">
        <v>149</v>
      </c>
      <c r="B25" s="100">
        <v>99</v>
      </c>
      <c r="C25" s="9">
        <v>150</v>
      </c>
      <c r="D25" s="90">
        <f t="shared" si="0"/>
        <v>14.85</v>
      </c>
      <c r="E25" s="6"/>
      <c r="F25" s="90">
        <v>41</v>
      </c>
      <c r="G25" s="22">
        <f t="shared" ref="G25" si="3">C25*F25/1000</f>
        <v>6.15</v>
      </c>
      <c r="H25" s="90"/>
      <c r="I25" s="8"/>
      <c r="J25" s="90"/>
      <c r="K25" s="8"/>
      <c r="L25" s="8"/>
      <c r="M25" s="8"/>
      <c r="N25" s="8"/>
      <c r="O25" s="8"/>
      <c r="P25" s="8"/>
      <c r="Q25" s="8"/>
      <c r="R25" s="8"/>
      <c r="S25" s="8"/>
    </row>
    <row r="26" spans="1:19" s="105" customFormat="1" ht="23.25" customHeight="1" x14ac:dyDescent="0.2">
      <c r="A26" s="163"/>
      <c r="B26" s="164"/>
      <c r="C26" s="179"/>
      <c r="D26" s="166"/>
      <c r="E26" s="167"/>
      <c r="F26" s="188"/>
      <c r="G26" s="167"/>
      <c r="H26" s="23">
        <f>SUM(H9:H25)</f>
        <v>33.589999999999996</v>
      </c>
      <c r="I26" s="23">
        <f>SUM(I9:I25)</f>
        <v>18.549999999999997</v>
      </c>
      <c r="J26" s="23">
        <f>SUM(J9:J25)</f>
        <v>77.77</v>
      </c>
      <c r="K26" s="23">
        <f>SUM(K9:K25)</f>
        <v>804.2</v>
      </c>
      <c r="L26" s="23">
        <f t="shared" ref="L26:S26" si="4">SUM(L9:L25)</f>
        <v>0.11800000000000001</v>
      </c>
      <c r="M26" s="23">
        <f t="shared" si="4"/>
        <v>2.75</v>
      </c>
      <c r="N26" s="23">
        <f t="shared" si="4"/>
        <v>22.1</v>
      </c>
      <c r="O26" s="23">
        <f t="shared" si="4"/>
        <v>0.65</v>
      </c>
      <c r="P26" s="23">
        <f t="shared" si="4"/>
        <v>235.02999999999997</v>
      </c>
      <c r="Q26" s="23">
        <f t="shared" si="4"/>
        <v>259.35000000000002</v>
      </c>
      <c r="R26" s="23">
        <f t="shared" si="4"/>
        <v>61.879999999999995</v>
      </c>
      <c r="S26" s="23">
        <f t="shared" si="4"/>
        <v>3.51</v>
      </c>
    </row>
    <row r="27" spans="1:19" ht="26.25" customHeight="1" x14ac:dyDescent="0.2">
      <c r="A27" s="134" t="s">
        <v>12</v>
      </c>
      <c r="B27" s="135">
        <v>99</v>
      </c>
      <c r="C27" s="136"/>
      <c r="D27" s="158"/>
      <c r="E27" s="136"/>
      <c r="F27" s="158"/>
      <c r="G27" s="136"/>
      <c r="H27" s="136"/>
      <c r="I27" s="136"/>
      <c r="J27" s="136"/>
      <c r="K27" s="137"/>
      <c r="L27" s="137"/>
      <c r="M27" s="137"/>
      <c r="N27" s="137"/>
      <c r="O27" s="137"/>
      <c r="P27" s="137"/>
      <c r="Q27" s="137"/>
      <c r="R27" s="137"/>
      <c r="S27" s="137"/>
    </row>
    <row r="28" spans="1:19" s="105" customFormat="1" ht="58.5" customHeight="1" x14ac:dyDescent="0.25">
      <c r="A28" s="92" t="s">
        <v>259</v>
      </c>
      <c r="B28" s="100">
        <v>99</v>
      </c>
      <c r="C28" s="201"/>
      <c r="D28" s="96"/>
      <c r="E28" s="103" t="s">
        <v>63</v>
      </c>
      <c r="F28" s="95"/>
      <c r="G28" s="104">
        <f>SUM(G29:G36)</f>
        <v>10.480749999999999</v>
      </c>
      <c r="H28" s="96">
        <v>2.16</v>
      </c>
      <c r="I28" s="103">
        <v>5.97</v>
      </c>
      <c r="J28" s="96">
        <v>5.61</v>
      </c>
      <c r="K28" s="103">
        <v>101.37</v>
      </c>
      <c r="L28" s="103">
        <v>7.0000000000000007E-2</v>
      </c>
      <c r="M28" s="103">
        <v>12</v>
      </c>
      <c r="N28" s="103"/>
      <c r="O28" s="103"/>
      <c r="P28" s="103">
        <v>59.1</v>
      </c>
      <c r="Q28" s="103">
        <v>267</v>
      </c>
      <c r="R28" s="103">
        <v>31.8</v>
      </c>
      <c r="S28" s="103">
        <v>0.93</v>
      </c>
    </row>
    <row r="29" spans="1:19" s="36" customFormat="1" ht="15" customHeight="1" x14ac:dyDescent="0.2">
      <c r="A29" s="149" t="s">
        <v>26</v>
      </c>
      <c r="B29" s="100">
        <v>99</v>
      </c>
      <c r="C29" s="202">
        <v>38</v>
      </c>
      <c r="D29" s="54">
        <f t="shared" si="0"/>
        <v>3.762</v>
      </c>
      <c r="E29" s="7"/>
      <c r="F29" s="55">
        <v>18.3</v>
      </c>
      <c r="G29" s="22">
        <f>C29*F29/1000</f>
        <v>0.69540000000000002</v>
      </c>
      <c r="H29" s="54"/>
      <c r="I29" s="7"/>
      <c r="J29" s="54"/>
      <c r="K29" s="7"/>
      <c r="L29" s="7"/>
      <c r="M29" s="7"/>
      <c r="N29" s="7"/>
      <c r="O29" s="7"/>
      <c r="P29" s="7"/>
      <c r="Q29" s="7"/>
      <c r="R29" s="7"/>
      <c r="S29" s="7"/>
    </row>
    <row r="30" spans="1:19" ht="15" customHeight="1" x14ac:dyDescent="0.2">
      <c r="A30" s="149" t="s">
        <v>27</v>
      </c>
      <c r="B30" s="100">
        <v>99</v>
      </c>
      <c r="C30" s="202">
        <v>33</v>
      </c>
      <c r="D30" s="54">
        <f t="shared" si="0"/>
        <v>3.2669999999999999</v>
      </c>
      <c r="E30" s="7"/>
      <c r="F30" s="55">
        <v>16.899999999999999</v>
      </c>
      <c r="G30" s="22">
        <f t="shared" ref="G30:G38" si="5">C30*F30/1000</f>
        <v>0.55769999999999997</v>
      </c>
      <c r="H30" s="54"/>
      <c r="I30" s="7"/>
      <c r="J30" s="54"/>
      <c r="K30" s="7"/>
      <c r="L30" s="7"/>
      <c r="M30" s="7"/>
      <c r="N30" s="7"/>
      <c r="O30" s="7"/>
      <c r="P30" s="7"/>
      <c r="Q30" s="7"/>
      <c r="R30" s="7"/>
      <c r="S30" s="7"/>
    </row>
    <row r="31" spans="1:19" ht="15" customHeight="1" x14ac:dyDescent="0.2">
      <c r="A31" s="149" t="s">
        <v>36</v>
      </c>
      <c r="B31" s="100">
        <v>99</v>
      </c>
      <c r="C31" s="202">
        <v>12</v>
      </c>
      <c r="D31" s="54">
        <f t="shared" si="0"/>
        <v>1.1879999999999999</v>
      </c>
      <c r="E31" s="7"/>
      <c r="F31" s="55">
        <v>24</v>
      </c>
      <c r="G31" s="22">
        <f t="shared" si="5"/>
        <v>0.28799999999999998</v>
      </c>
      <c r="H31" s="54"/>
      <c r="I31" s="7"/>
      <c r="J31" s="54"/>
      <c r="K31" s="7"/>
      <c r="L31" s="7"/>
      <c r="M31" s="7"/>
      <c r="N31" s="7"/>
      <c r="O31" s="7"/>
      <c r="P31" s="7"/>
      <c r="Q31" s="7"/>
      <c r="R31" s="7"/>
      <c r="S31" s="7"/>
    </row>
    <row r="32" spans="1:19" ht="15" customHeight="1" x14ac:dyDescent="0.2">
      <c r="A32" s="149" t="s">
        <v>137</v>
      </c>
      <c r="B32" s="100">
        <v>99</v>
      </c>
      <c r="C32" s="202">
        <v>46</v>
      </c>
      <c r="D32" s="54">
        <f t="shared" si="0"/>
        <v>4.5540000000000003</v>
      </c>
      <c r="E32" s="7"/>
      <c r="F32" s="55">
        <v>163</v>
      </c>
      <c r="G32" s="22">
        <f t="shared" si="5"/>
        <v>7.4980000000000002</v>
      </c>
      <c r="H32" s="54"/>
      <c r="I32" s="7"/>
      <c r="J32" s="54"/>
      <c r="K32" s="7"/>
      <c r="L32" s="7"/>
      <c r="M32" s="7"/>
      <c r="N32" s="7"/>
      <c r="O32" s="7"/>
      <c r="P32" s="7"/>
      <c r="Q32" s="7"/>
      <c r="R32" s="7"/>
      <c r="S32" s="7"/>
    </row>
    <row r="33" spans="1:19" s="36" customFormat="1" ht="15" customHeight="1" x14ac:dyDescent="0.2">
      <c r="A33" s="149" t="s">
        <v>28</v>
      </c>
      <c r="B33" s="100">
        <v>99</v>
      </c>
      <c r="C33" s="202">
        <v>13</v>
      </c>
      <c r="D33" s="54">
        <f t="shared" si="0"/>
        <v>1.2869999999999999</v>
      </c>
      <c r="E33" s="7"/>
      <c r="F33" s="55">
        <v>22.4</v>
      </c>
      <c r="G33" s="22">
        <f t="shared" si="5"/>
        <v>0.29120000000000001</v>
      </c>
      <c r="H33" s="54"/>
      <c r="I33" s="7"/>
      <c r="J33" s="54"/>
      <c r="K33" s="7"/>
      <c r="L33" s="7"/>
      <c r="M33" s="7"/>
      <c r="N33" s="7"/>
      <c r="O33" s="7"/>
      <c r="P33" s="7"/>
      <c r="Q33" s="7"/>
      <c r="R33" s="7"/>
      <c r="S33" s="7"/>
    </row>
    <row r="34" spans="1:19" ht="15" customHeight="1" x14ac:dyDescent="0.2">
      <c r="A34" s="149" t="s">
        <v>72</v>
      </c>
      <c r="B34" s="100">
        <v>99</v>
      </c>
      <c r="C34" s="202">
        <v>5</v>
      </c>
      <c r="D34" s="54">
        <f t="shared" si="0"/>
        <v>0.495</v>
      </c>
      <c r="E34" s="7"/>
      <c r="F34" s="55">
        <v>190.09</v>
      </c>
      <c r="G34" s="22">
        <f t="shared" si="5"/>
        <v>0.95045000000000002</v>
      </c>
      <c r="H34" s="54"/>
      <c r="I34" s="7"/>
      <c r="J34" s="54"/>
      <c r="K34" s="7"/>
      <c r="L34" s="7"/>
      <c r="M34" s="7"/>
      <c r="N34" s="7"/>
      <c r="O34" s="7"/>
      <c r="P34" s="7"/>
      <c r="Q34" s="7"/>
      <c r="R34" s="7"/>
      <c r="S34" s="7"/>
    </row>
    <row r="35" spans="1:19" ht="15" customHeight="1" x14ac:dyDescent="0.2">
      <c r="A35" s="149" t="s">
        <v>102</v>
      </c>
      <c r="B35" s="100">
        <v>99</v>
      </c>
      <c r="C35" s="202">
        <v>5</v>
      </c>
      <c r="D35" s="54">
        <f t="shared" si="0"/>
        <v>0.495</v>
      </c>
      <c r="E35" s="7"/>
      <c r="F35" s="55">
        <v>40</v>
      </c>
      <c r="G35" s="22">
        <f t="shared" si="5"/>
        <v>0.2</v>
      </c>
      <c r="H35" s="54"/>
      <c r="I35" s="7"/>
      <c r="J35" s="54"/>
      <c r="K35" s="7"/>
      <c r="L35" s="7"/>
      <c r="M35" s="7"/>
      <c r="N35" s="7"/>
      <c r="O35" s="7"/>
      <c r="P35" s="7"/>
      <c r="Q35" s="7"/>
      <c r="R35" s="7"/>
      <c r="S35" s="7"/>
    </row>
    <row r="36" spans="1:19" s="105" customFormat="1" ht="15" customHeight="1" x14ac:dyDescent="0.2">
      <c r="A36" s="149" t="s">
        <v>172</v>
      </c>
      <c r="B36" s="100">
        <v>99</v>
      </c>
      <c r="C36" s="202">
        <v>2</v>
      </c>
      <c r="D36" s="54">
        <f t="shared" si="0"/>
        <v>0.19800000000000001</v>
      </c>
      <c r="E36" s="7"/>
      <c r="F36" s="55"/>
      <c r="G36" s="22">
        <f t="shared" si="5"/>
        <v>0</v>
      </c>
      <c r="H36" s="54"/>
      <c r="I36" s="7"/>
      <c r="J36" s="54"/>
      <c r="K36" s="7"/>
      <c r="L36" s="7"/>
      <c r="M36" s="7"/>
      <c r="N36" s="7"/>
      <c r="O36" s="7"/>
      <c r="P36" s="7"/>
      <c r="Q36" s="7"/>
      <c r="R36" s="7"/>
      <c r="S36" s="7"/>
    </row>
    <row r="37" spans="1:19" s="36" customFormat="1" ht="15" customHeight="1" x14ac:dyDescent="0.2">
      <c r="A37" s="149" t="s">
        <v>19</v>
      </c>
      <c r="B37" s="100">
        <v>99</v>
      </c>
      <c r="C37" s="202">
        <v>3</v>
      </c>
      <c r="D37" s="54">
        <f t="shared" si="0"/>
        <v>0.29699999999999999</v>
      </c>
      <c r="E37" s="7"/>
      <c r="F37" s="55">
        <v>14</v>
      </c>
      <c r="G37" s="22">
        <f t="shared" si="5"/>
        <v>4.2000000000000003E-2</v>
      </c>
      <c r="H37" s="54"/>
      <c r="I37" s="7"/>
      <c r="J37" s="54"/>
      <c r="K37" s="7"/>
      <c r="L37" s="7"/>
      <c r="M37" s="7"/>
      <c r="N37" s="7"/>
      <c r="O37" s="7"/>
      <c r="P37" s="7"/>
      <c r="Q37" s="7"/>
      <c r="R37" s="7"/>
      <c r="S37" s="7"/>
    </row>
    <row r="38" spans="1:19" ht="31.5" customHeight="1" x14ac:dyDescent="0.2">
      <c r="A38" s="87" t="s">
        <v>25</v>
      </c>
      <c r="B38" s="100">
        <v>99</v>
      </c>
      <c r="C38" s="200">
        <v>5</v>
      </c>
      <c r="D38" s="4">
        <f t="shared" si="0"/>
        <v>0.495</v>
      </c>
      <c r="E38" s="6"/>
      <c r="F38" s="90">
        <v>117</v>
      </c>
      <c r="G38" s="22">
        <f t="shared" si="5"/>
        <v>0.58499999999999996</v>
      </c>
      <c r="H38" s="4"/>
      <c r="I38" s="6"/>
      <c r="J38" s="4"/>
      <c r="K38" s="6"/>
      <c r="L38" s="6"/>
      <c r="M38" s="6"/>
      <c r="N38" s="6"/>
      <c r="O38" s="6"/>
      <c r="P38" s="6"/>
      <c r="Q38" s="6"/>
      <c r="R38" s="6"/>
      <c r="S38" s="6"/>
    </row>
    <row r="39" spans="1:19" s="105" customFormat="1" ht="28.5" customHeight="1" x14ac:dyDescent="0.25">
      <c r="A39" s="99" t="s">
        <v>135</v>
      </c>
      <c r="B39" s="100">
        <v>99</v>
      </c>
      <c r="C39" s="110"/>
      <c r="D39" s="96"/>
      <c r="E39" s="103" t="s">
        <v>229</v>
      </c>
      <c r="F39" s="95"/>
      <c r="G39" s="104">
        <f>SUM(G40:G47)</f>
        <v>59.159999999999989</v>
      </c>
      <c r="H39" s="95">
        <v>11.8</v>
      </c>
      <c r="I39" s="104">
        <v>5.7</v>
      </c>
      <c r="J39" s="95">
        <v>58.2</v>
      </c>
      <c r="K39" s="104">
        <v>437</v>
      </c>
      <c r="L39" s="104">
        <v>0.06</v>
      </c>
      <c r="M39" s="104">
        <v>1.28</v>
      </c>
      <c r="N39" s="104"/>
      <c r="O39" s="104"/>
      <c r="P39" s="104">
        <v>14.23</v>
      </c>
      <c r="Q39" s="104">
        <v>200.14</v>
      </c>
      <c r="R39" s="104">
        <v>39.29</v>
      </c>
      <c r="S39" s="104">
        <v>2.65</v>
      </c>
    </row>
    <row r="40" spans="1:19" s="36" customFormat="1" ht="15" customHeight="1" x14ac:dyDescent="0.2">
      <c r="A40" s="11" t="s">
        <v>35</v>
      </c>
      <c r="B40" s="100">
        <v>99</v>
      </c>
      <c r="C40" s="12">
        <v>68</v>
      </c>
      <c r="D40" s="55">
        <f t="shared" si="0"/>
        <v>6.7320000000000002</v>
      </c>
      <c r="E40" s="7"/>
      <c r="F40" s="55">
        <v>75</v>
      </c>
      <c r="G40" s="22">
        <f>C40*F40/1000</f>
        <v>5.0999999999999996</v>
      </c>
      <c r="H40" s="54"/>
      <c r="I40" s="7"/>
      <c r="J40" s="54"/>
      <c r="K40" s="7"/>
      <c r="L40" s="7"/>
      <c r="M40" s="7"/>
      <c r="N40" s="7"/>
      <c r="O40" s="7"/>
      <c r="P40" s="7"/>
      <c r="Q40" s="7"/>
      <c r="R40" s="7"/>
      <c r="S40" s="7"/>
    </row>
    <row r="41" spans="1:19" ht="15" customHeight="1" x14ac:dyDescent="0.2">
      <c r="A41" s="11" t="s">
        <v>29</v>
      </c>
      <c r="B41" s="100">
        <v>99</v>
      </c>
      <c r="C41" s="12">
        <v>140</v>
      </c>
      <c r="D41" s="55">
        <f t="shared" si="0"/>
        <v>13.86</v>
      </c>
      <c r="E41" s="7"/>
      <c r="F41" s="55">
        <v>370</v>
      </c>
      <c r="G41" s="22">
        <f t="shared" ref="G41:G47" si="6">C41*F41/1000</f>
        <v>51.8</v>
      </c>
      <c r="H41" s="54"/>
      <c r="I41" s="7"/>
      <c r="J41" s="54"/>
      <c r="K41" s="7"/>
      <c r="L41" s="7"/>
      <c r="M41" s="7"/>
      <c r="N41" s="7"/>
      <c r="O41" s="7"/>
      <c r="P41" s="7"/>
      <c r="Q41" s="7"/>
      <c r="R41" s="7"/>
      <c r="S41" s="7"/>
    </row>
    <row r="42" spans="1:19" s="36" customFormat="1" ht="15" customHeight="1" x14ac:dyDescent="0.2">
      <c r="A42" s="11" t="s">
        <v>36</v>
      </c>
      <c r="B42" s="100">
        <v>99</v>
      </c>
      <c r="C42" s="12">
        <v>12</v>
      </c>
      <c r="D42" s="55">
        <f t="shared" si="0"/>
        <v>1.1879999999999999</v>
      </c>
      <c r="E42" s="7"/>
      <c r="F42" s="55">
        <v>24</v>
      </c>
      <c r="G42" s="22">
        <f t="shared" si="6"/>
        <v>0.28799999999999998</v>
      </c>
      <c r="H42" s="54"/>
      <c r="I42" s="7"/>
      <c r="J42" s="54"/>
      <c r="K42" s="7"/>
      <c r="L42" s="7"/>
      <c r="M42" s="7"/>
      <c r="N42" s="7"/>
      <c r="O42" s="7"/>
      <c r="P42" s="7"/>
      <c r="Q42" s="7"/>
      <c r="R42" s="7"/>
      <c r="S42" s="7"/>
    </row>
    <row r="43" spans="1:19" ht="15" customHeight="1" x14ac:dyDescent="0.2">
      <c r="A43" s="11" t="s">
        <v>28</v>
      </c>
      <c r="B43" s="100">
        <v>99</v>
      </c>
      <c r="C43" s="12">
        <v>10</v>
      </c>
      <c r="D43" s="55">
        <f t="shared" si="0"/>
        <v>0.99</v>
      </c>
      <c r="E43" s="7"/>
      <c r="F43" s="55">
        <v>22.4</v>
      </c>
      <c r="G43" s="22">
        <f t="shared" si="6"/>
        <v>0.224</v>
      </c>
      <c r="H43" s="54"/>
      <c r="I43" s="7"/>
      <c r="J43" s="54"/>
      <c r="K43" s="7"/>
      <c r="L43" s="7"/>
      <c r="M43" s="7"/>
      <c r="N43" s="7"/>
      <c r="O43" s="7"/>
      <c r="P43" s="7"/>
      <c r="Q43" s="7"/>
      <c r="R43" s="7"/>
      <c r="S43" s="7"/>
    </row>
    <row r="44" spans="1:19" ht="30" customHeight="1" x14ac:dyDescent="0.2">
      <c r="A44" s="11" t="s">
        <v>136</v>
      </c>
      <c r="B44" s="100">
        <v>99</v>
      </c>
      <c r="C44" s="12">
        <v>5.0000000000000001E-3</v>
      </c>
      <c r="D44" s="55">
        <f t="shared" si="0"/>
        <v>4.95E-4</v>
      </c>
      <c r="E44" s="7"/>
      <c r="F44" s="55"/>
      <c r="G44" s="22">
        <f t="shared" si="6"/>
        <v>0</v>
      </c>
      <c r="H44" s="54"/>
      <c r="I44" s="7"/>
      <c r="J44" s="54"/>
      <c r="K44" s="7"/>
      <c r="L44" s="7"/>
      <c r="M44" s="7"/>
      <c r="N44" s="7"/>
      <c r="O44" s="7"/>
      <c r="P44" s="7"/>
      <c r="Q44" s="7"/>
      <c r="R44" s="7"/>
      <c r="S44" s="7"/>
    </row>
    <row r="45" spans="1:19" ht="15" customHeight="1" x14ac:dyDescent="0.2">
      <c r="A45" s="11" t="s">
        <v>19</v>
      </c>
      <c r="B45" s="100">
        <v>99</v>
      </c>
      <c r="C45" s="12">
        <v>2</v>
      </c>
      <c r="D45" s="55">
        <f t="shared" si="0"/>
        <v>0.19800000000000001</v>
      </c>
      <c r="E45" s="7"/>
      <c r="F45" s="55">
        <v>14</v>
      </c>
      <c r="G45" s="22">
        <f t="shared" si="6"/>
        <v>2.8000000000000001E-2</v>
      </c>
      <c r="H45" s="54"/>
      <c r="I45" s="7"/>
      <c r="J45" s="54"/>
      <c r="K45" s="7"/>
      <c r="L45" s="7"/>
      <c r="M45" s="7"/>
      <c r="N45" s="7"/>
      <c r="O45" s="7"/>
      <c r="P45" s="7"/>
      <c r="Q45" s="7"/>
      <c r="R45" s="7"/>
      <c r="S45" s="7"/>
    </row>
    <row r="46" spans="1:19" s="105" customFormat="1" ht="15" customHeight="1" x14ac:dyDescent="0.2">
      <c r="A46" s="11" t="s">
        <v>76</v>
      </c>
      <c r="B46" s="100">
        <v>99</v>
      </c>
      <c r="C46" s="12">
        <v>10</v>
      </c>
      <c r="D46" s="55">
        <f t="shared" si="0"/>
        <v>0.99</v>
      </c>
      <c r="E46" s="7"/>
      <c r="F46" s="55">
        <v>55</v>
      </c>
      <c r="G46" s="22">
        <f t="shared" si="6"/>
        <v>0.55000000000000004</v>
      </c>
      <c r="H46" s="54"/>
      <c r="I46" s="7"/>
      <c r="J46" s="54"/>
      <c r="K46" s="7"/>
      <c r="L46" s="7"/>
      <c r="M46" s="7"/>
      <c r="N46" s="7"/>
      <c r="O46" s="7"/>
      <c r="P46" s="7"/>
      <c r="Q46" s="7"/>
      <c r="R46" s="7"/>
      <c r="S46" s="7"/>
    </row>
    <row r="47" spans="1:19" s="36" customFormat="1" ht="27.75" customHeight="1" x14ac:dyDescent="0.2">
      <c r="A47" s="10" t="s">
        <v>25</v>
      </c>
      <c r="B47" s="100">
        <v>99</v>
      </c>
      <c r="C47" s="9">
        <v>10</v>
      </c>
      <c r="D47" s="90">
        <f t="shared" si="0"/>
        <v>0.99</v>
      </c>
      <c r="E47" s="6"/>
      <c r="F47" s="90">
        <v>117</v>
      </c>
      <c r="G47" s="22">
        <f t="shared" si="6"/>
        <v>1.17</v>
      </c>
      <c r="H47" s="4"/>
      <c r="I47" s="6"/>
      <c r="J47" s="4"/>
      <c r="K47" s="6"/>
      <c r="L47" s="6"/>
      <c r="M47" s="6"/>
      <c r="N47" s="6"/>
      <c r="O47" s="6"/>
      <c r="P47" s="6"/>
      <c r="Q47" s="6"/>
      <c r="R47" s="6"/>
      <c r="S47" s="6"/>
    </row>
    <row r="48" spans="1:19" s="105" customFormat="1" ht="33" customHeight="1" x14ac:dyDescent="0.25">
      <c r="A48" s="92" t="s">
        <v>73</v>
      </c>
      <c r="B48" s="100">
        <v>99</v>
      </c>
      <c r="C48" s="110"/>
      <c r="D48" s="95"/>
      <c r="E48" s="103">
        <v>200</v>
      </c>
      <c r="F48" s="95"/>
      <c r="G48" s="104">
        <f>SUM(G49:G50)</f>
        <v>2.66</v>
      </c>
      <c r="H48" s="95">
        <v>1</v>
      </c>
      <c r="I48" s="104" t="s">
        <v>46</v>
      </c>
      <c r="J48" s="95">
        <v>19.8</v>
      </c>
      <c r="K48" s="104">
        <v>128.18</v>
      </c>
      <c r="L48" s="104">
        <v>0.02</v>
      </c>
      <c r="M48" s="104">
        <v>0.8</v>
      </c>
      <c r="N48" s="104"/>
      <c r="O48" s="104">
        <v>0.2</v>
      </c>
      <c r="P48" s="104">
        <v>5.84</v>
      </c>
      <c r="Q48" s="104">
        <v>46</v>
      </c>
      <c r="R48" s="104">
        <v>33</v>
      </c>
      <c r="S48" s="104">
        <v>0.96</v>
      </c>
    </row>
    <row r="49" spans="1:19" s="105" customFormat="1" ht="15" customHeight="1" x14ac:dyDescent="0.2">
      <c r="A49" s="149" t="s">
        <v>242</v>
      </c>
      <c r="B49" s="16">
        <v>99</v>
      </c>
      <c r="C49" s="12">
        <v>20</v>
      </c>
      <c r="D49" s="55">
        <f t="shared" ref="D49" si="7">B49*C49/1000</f>
        <v>1.98</v>
      </c>
      <c r="E49" s="7"/>
      <c r="F49" s="55">
        <v>83</v>
      </c>
      <c r="G49" s="22">
        <f>C49*F49/1000</f>
        <v>1.66</v>
      </c>
      <c r="H49" s="54"/>
      <c r="I49" s="7"/>
      <c r="J49" s="54"/>
      <c r="K49" s="7"/>
      <c r="L49" s="7"/>
      <c r="M49" s="7"/>
      <c r="N49" s="7"/>
      <c r="O49" s="7"/>
      <c r="P49" s="7"/>
      <c r="Q49" s="7"/>
      <c r="R49" s="7"/>
      <c r="S49" s="7"/>
    </row>
    <row r="50" spans="1:19" s="105" customFormat="1" ht="15" customHeight="1" x14ac:dyDescent="0.2">
      <c r="A50" s="87" t="s">
        <v>22</v>
      </c>
      <c r="B50" s="17">
        <v>99</v>
      </c>
      <c r="C50" s="9">
        <v>20</v>
      </c>
      <c r="D50" s="90">
        <f t="shared" si="0"/>
        <v>1.98</v>
      </c>
      <c r="E50" s="6"/>
      <c r="F50" s="90">
        <v>50</v>
      </c>
      <c r="G50" s="8">
        <f>C50*F50/1000</f>
        <v>1</v>
      </c>
      <c r="H50" s="4"/>
      <c r="I50" s="6"/>
      <c r="J50" s="4"/>
      <c r="K50" s="6"/>
      <c r="L50" s="6"/>
      <c r="M50" s="6"/>
      <c r="N50" s="6"/>
      <c r="O50" s="6"/>
      <c r="P50" s="6"/>
      <c r="Q50" s="6"/>
      <c r="R50" s="6"/>
      <c r="S50" s="6"/>
    </row>
    <row r="51" spans="1:19" s="105" customFormat="1" ht="15" customHeight="1" x14ac:dyDescent="0.2">
      <c r="A51" s="106" t="s">
        <v>44</v>
      </c>
      <c r="B51" s="189">
        <v>99</v>
      </c>
      <c r="C51" s="223"/>
      <c r="D51" s="190"/>
      <c r="E51" s="108">
        <v>90</v>
      </c>
      <c r="F51" s="109"/>
      <c r="G51" s="109">
        <f>SUM(G52)</f>
        <v>3.69</v>
      </c>
      <c r="H51" s="40">
        <v>8.4600000000000009</v>
      </c>
      <c r="I51" s="40">
        <v>2.5099999999999998</v>
      </c>
      <c r="J51" s="40">
        <v>44.33</v>
      </c>
      <c r="K51" s="40">
        <v>186</v>
      </c>
      <c r="L51" s="35">
        <v>7.0000000000000007E-2</v>
      </c>
      <c r="M51" s="35"/>
      <c r="N51" s="35"/>
      <c r="O51" s="35">
        <v>0.54</v>
      </c>
      <c r="P51" s="35">
        <v>13.8</v>
      </c>
      <c r="Q51" s="35">
        <v>63.6</v>
      </c>
      <c r="R51" s="35">
        <v>15</v>
      </c>
      <c r="S51" s="35">
        <v>1.86</v>
      </c>
    </row>
    <row r="52" spans="1:19" s="125" customFormat="1" ht="15" customHeight="1" x14ac:dyDescent="0.2">
      <c r="A52" s="10" t="s">
        <v>44</v>
      </c>
      <c r="B52" s="88">
        <v>99</v>
      </c>
      <c r="C52" s="9">
        <v>90</v>
      </c>
      <c r="D52" s="90">
        <f t="shared" si="0"/>
        <v>8.91</v>
      </c>
      <c r="E52" s="6"/>
      <c r="F52" s="8">
        <v>41</v>
      </c>
      <c r="G52" s="8">
        <f>C52*F52/1000</f>
        <v>3.69</v>
      </c>
      <c r="H52" s="4"/>
      <c r="I52" s="6"/>
      <c r="J52" s="4"/>
      <c r="K52" s="6"/>
      <c r="L52" s="6"/>
      <c r="M52" s="6"/>
      <c r="N52" s="6"/>
      <c r="O52" s="6"/>
      <c r="P52" s="6"/>
      <c r="Q52" s="6"/>
      <c r="R52" s="6"/>
      <c r="S52" s="6"/>
    </row>
    <row r="53" spans="1:19" s="105" customFormat="1" ht="15" customHeight="1" x14ac:dyDescent="0.25">
      <c r="A53" s="99" t="s">
        <v>75</v>
      </c>
      <c r="B53" s="93">
        <v>99</v>
      </c>
      <c r="C53" s="172"/>
      <c r="D53" s="95"/>
      <c r="E53" s="103">
        <v>200</v>
      </c>
      <c r="F53" s="95"/>
      <c r="G53" s="104">
        <f>G54</f>
        <v>17.78</v>
      </c>
      <c r="H53" s="95">
        <v>0.9</v>
      </c>
      <c r="I53" s="104">
        <v>0.2</v>
      </c>
      <c r="J53" s="95">
        <v>17.36</v>
      </c>
      <c r="K53" s="104">
        <v>108</v>
      </c>
      <c r="L53" s="97">
        <v>0.03</v>
      </c>
      <c r="M53" s="97">
        <v>45</v>
      </c>
      <c r="N53" s="97"/>
      <c r="O53" s="97">
        <v>0.03</v>
      </c>
      <c r="P53" s="97">
        <v>25.71</v>
      </c>
      <c r="Q53" s="97">
        <v>17.14</v>
      </c>
      <c r="R53" s="97">
        <v>9.64</v>
      </c>
      <c r="S53" s="97">
        <v>0.21</v>
      </c>
    </row>
    <row r="54" spans="1:19" ht="15" customHeight="1" x14ac:dyDescent="0.2">
      <c r="A54" s="10" t="s">
        <v>75</v>
      </c>
      <c r="B54" s="88">
        <v>99</v>
      </c>
      <c r="C54" s="9">
        <v>200</v>
      </c>
      <c r="D54" s="90">
        <f t="shared" ref="D54" si="8">B54*C54/1000</f>
        <v>19.8</v>
      </c>
      <c r="E54" s="6"/>
      <c r="F54" s="90">
        <v>88.9</v>
      </c>
      <c r="G54" s="22">
        <f t="shared" ref="G54" si="9">C54*F54/1000</f>
        <v>17.78</v>
      </c>
      <c r="H54" s="90"/>
      <c r="I54" s="8"/>
      <c r="J54" s="90"/>
      <c r="K54" s="8"/>
      <c r="L54" s="8"/>
      <c r="M54" s="8"/>
      <c r="N54" s="8"/>
      <c r="O54" s="8"/>
      <c r="P54" s="8"/>
      <c r="Q54" s="8"/>
      <c r="R54" s="8"/>
      <c r="S54" s="8"/>
    </row>
    <row r="55" spans="1:19" s="105" customFormat="1" ht="15" customHeight="1" x14ac:dyDescent="0.2">
      <c r="A55" s="163"/>
      <c r="B55" s="164"/>
      <c r="C55" s="179"/>
      <c r="D55" s="166"/>
      <c r="E55" s="167"/>
      <c r="F55" s="188"/>
      <c r="G55" s="167"/>
      <c r="H55" s="23">
        <f>SUM(H28:H52)</f>
        <v>23.42</v>
      </c>
      <c r="I55" s="23">
        <f>SUM(I28:I52)</f>
        <v>14.18</v>
      </c>
      <c r="J55" s="23">
        <f>SUM(J28:J52)</f>
        <v>127.94</v>
      </c>
      <c r="K55" s="23">
        <f>SUM(K28:K52)</f>
        <v>852.55</v>
      </c>
      <c r="L55" s="23">
        <f t="shared" ref="L55:S55" si="10">SUM(L28:L52)</f>
        <v>0.22</v>
      </c>
      <c r="M55" s="23">
        <f t="shared" si="10"/>
        <v>14.08</v>
      </c>
      <c r="N55" s="23">
        <f t="shared" si="10"/>
        <v>0</v>
      </c>
      <c r="O55" s="23">
        <f t="shared" si="10"/>
        <v>0.74</v>
      </c>
      <c r="P55" s="23">
        <f t="shared" si="10"/>
        <v>92.97</v>
      </c>
      <c r="Q55" s="23">
        <f t="shared" si="10"/>
        <v>576.74</v>
      </c>
      <c r="R55" s="23">
        <f t="shared" si="10"/>
        <v>119.09</v>
      </c>
      <c r="S55" s="23">
        <f t="shared" si="10"/>
        <v>6.4</v>
      </c>
    </row>
    <row r="56" spans="1:19" x14ac:dyDescent="0.2">
      <c r="A56" s="58"/>
      <c r="B56" s="58"/>
      <c r="C56" s="58"/>
      <c r="D56" s="58"/>
      <c r="E56" s="58"/>
      <c r="F56" s="221" t="s">
        <v>47</v>
      </c>
      <c r="G56" s="50">
        <f>E58*E59</f>
        <v>14958.313919999999</v>
      </c>
      <c r="H56" s="155">
        <f>H26+H55</f>
        <v>57.01</v>
      </c>
      <c r="I56" s="155">
        <f>I26+I55</f>
        <v>32.729999999999997</v>
      </c>
      <c r="J56" s="155">
        <f>J26+J55</f>
        <v>205.70999999999998</v>
      </c>
      <c r="K56" s="155">
        <f>K26+K55</f>
        <v>1656.75</v>
      </c>
      <c r="L56" s="155">
        <f t="shared" ref="L56:S56" si="11">L26+L55</f>
        <v>0.33800000000000002</v>
      </c>
      <c r="M56" s="155">
        <f t="shared" si="11"/>
        <v>16.829999999999998</v>
      </c>
      <c r="N56" s="155">
        <f t="shared" si="11"/>
        <v>22.1</v>
      </c>
      <c r="O56" s="155">
        <f t="shared" si="11"/>
        <v>1.3900000000000001</v>
      </c>
      <c r="P56" s="155">
        <f t="shared" si="11"/>
        <v>328</v>
      </c>
      <c r="Q56" s="155">
        <f t="shared" si="11"/>
        <v>836.09</v>
      </c>
      <c r="R56" s="155">
        <f t="shared" si="11"/>
        <v>180.97</v>
      </c>
      <c r="S56" s="155">
        <f t="shared" si="11"/>
        <v>9.91</v>
      </c>
    </row>
    <row r="58" spans="1:19" x14ac:dyDescent="0.2">
      <c r="A58" s="2" t="s">
        <v>48</v>
      </c>
      <c r="E58" s="177">
        <v>99</v>
      </c>
      <c r="F58" s="2" t="s">
        <v>49</v>
      </c>
    </row>
    <row r="59" spans="1:19" ht="15" customHeight="1" x14ac:dyDescent="0.2">
      <c r="A59" s="2" t="s">
        <v>50</v>
      </c>
      <c r="E59" s="176">
        <f>G9+G20+G24+G28+G39+G48+G51</f>
        <v>151.09407999999999</v>
      </c>
      <c r="F59" s="2" t="s">
        <v>51</v>
      </c>
    </row>
    <row r="61" spans="1:19" x14ac:dyDescent="0.2">
      <c r="A61" s="2" t="s">
        <v>271</v>
      </c>
      <c r="B61" s="3" t="s">
        <v>272</v>
      </c>
      <c r="E61" s="2" t="s">
        <v>52</v>
      </c>
      <c r="H61" s="3"/>
      <c r="I61" s="2" t="s">
        <v>53</v>
      </c>
    </row>
  </sheetData>
  <mergeCells count="6">
    <mergeCell ref="H5:K5"/>
    <mergeCell ref="A1:B1"/>
    <mergeCell ref="A2:B2"/>
    <mergeCell ref="A3:B3"/>
    <mergeCell ref="A4:B4"/>
    <mergeCell ref="C4:G5"/>
  </mergeCells>
  <pageMargins left="0.78740157480314965" right="0.39370078740157483" top="0.39370078740157483" bottom="0.39370078740157483" header="0.31496062992125984" footer="0.31496062992125984"/>
  <pageSetup paperSize="9" scale="46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7"/>
  <sheetViews>
    <sheetView view="pageBreakPreview" topLeftCell="A36" zoomScale="91" zoomScaleNormal="110" zoomScaleSheetLayoutView="91" workbookViewId="0">
      <selection activeCell="C41" sqref="C41"/>
    </sheetView>
  </sheetViews>
  <sheetFormatPr defaultColWidth="8.85546875" defaultRowHeight="12.75" x14ac:dyDescent="0.2"/>
  <cols>
    <col min="1" max="1" width="19.140625" style="2" bestFit="1" customWidth="1"/>
    <col min="2" max="2" width="14" style="2" customWidth="1"/>
    <col min="3" max="6" width="9.7109375" style="2" customWidth="1"/>
    <col min="7" max="7" width="12.5703125" style="2" customWidth="1"/>
    <col min="8" max="11" width="9.7109375" style="2" customWidth="1"/>
    <col min="12" max="15" width="8.85546875" style="2"/>
    <col min="16" max="16" width="9.85546875" style="2" customWidth="1"/>
    <col min="17" max="16384" width="8.85546875" style="2"/>
  </cols>
  <sheetData>
    <row r="1" spans="1:19" ht="24" customHeight="1" x14ac:dyDescent="0.2">
      <c r="A1" s="270" t="s">
        <v>147</v>
      </c>
      <c r="B1" s="270"/>
    </row>
    <row r="2" spans="1:19" x14ac:dyDescent="0.2">
      <c r="A2" s="271" t="s">
        <v>14</v>
      </c>
      <c r="B2" s="271"/>
    </row>
    <row r="3" spans="1:19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19.5" x14ac:dyDescent="0.25">
      <c r="C5" s="272"/>
      <c r="D5" s="272"/>
      <c r="E5" s="272"/>
      <c r="F5" s="272"/>
      <c r="G5" s="272"/>
      <c r="H5" s="275" t="s">
        <v>83</v>
      </c>
      <c r="I5" s="275"/>
      <c r="J5" s="275"/>
      <c r="K5" s="275"/>
    </row>
    <row r="6" spans="1:19" x14ac:dyDescent="0.2">
      <c r="E6" s="2" t="s">
        <v>188</v>
      </c>
    </row>
    <row r="7" spans="1:19" s="1" customFormat="1" ht="43.9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s="138" customFormat="1" ht="15" customHeight="1" x14ac:dyDescent="0.25">
      <c r="A8" s="145" t="s">
        <v>11</v>
      </c>
      <c r="B8" s="135">
        <v>93</v>
      </c>
      <c r="C8" s="141"/>
      <c r="D8" s="141"/>
      <c r="E8" s="141"/>
      <c r="F8" s="141"/>
      <c r="G8" s="141"/>
      <c r="H8" s="141"/>
      <c r="I8" s="141"/>
      <c r="J8" s="141"/>
      <c r="K8" s="142"/>
      <c r="L8" s="142"/>
      <c r="M8" s="142"/>
      <c r="N8" s="142"/>
      <c r="O8" s="142"/>
      <c r="P8" s="142"/>
      <c r="Q8" s="142"/>
      <c r="R8" s="142"/>
      <c r="S8" s="142"/>
    </row>
    <row r="9" spans="1:19" s="105" customFormat="1" ht="25.5" x14ac:dyDescent="0.25">
      <c r="A9" s="92" t="s">
        <v>184</v>
      </c>
      <c r="B9" s="100">
        <v>93</v>
      </c>
      <c r="C9" s="201"/>
      <c r="D9" s="96"/>
      <c r="E9" s="103" t="s">
        <v>163</v>
      </c>
      <c r="F9" s="96"/>
      <c r="G9" s="104">
        <f>G10+G11+G12+G13+G14</f>
        <v>14.225000000000003</v>
      </c>
      <c r="H9" s="95">
        <v>5.0999999999999996</v>
      </c>
      <c r="I9" s="104">
        <v>10.72</v>
      </c>
      <c r="J9" s="95">
        <v>25.91</v>
      </c>
      <c r="K9" s="104">
        <v>251</v>
      </c>
      <c r="L9" s="104">
        <v>0.4</v>
      </c>
      <c r="M9" s="104">
        <v>1.9</v>
      </c>
      <c r="N9" s="104">
        <v>71.599999999999994</v>
      </c>
      <c r="O9" s="104">
        <v>0.4</v>
      </c>
      <c r="P9" s="104">
        <v>92.3</v>
      </c>
      <c r="Q9" s="104">
        <v>128</v>
      </c>
      <c r="R9" s="104">
        <v>26.7</v>
      </c>
      <c r="S9" s="104">
        <v>1.3</v>
      </c>
    </row>
    <row r="10" spans="1:19" ht="15" customHeight="1" x14ac:dyDescent="0.2">
      <c r="A10" s="149" t="s">
        <v>59</v>
      </c>
      <c r="B10" s="100">
        <v>93</v>
      </c>
      <c r="C10" s="202">
        <v>100</v>
      </c>
      <c r="D10" s="55">
        <f>B10*C10/1000</f>
        <v>9.3000000000000007</v>
      </c>
      <c r="E10" s="7"/>
      <c r="F10" s="55">
        <v>60.97</v>
      </c>
      <c r="G10" s="22">
        <f>C10*F10/1000</f>
        <v>6.0970000000000004</v>
      </c>
      <c r="H10" s="55"/>
      <c r="I10" s="22"/>
      <c r="J10" s="55"/>
      <c r="K10" s="22"/>
      <c r="L10" s="22"/>
      <c r="M10" s="22"/>
      <c r="N10" s="22"/>
      <c r="O10" s="22"/>
      <c r="P10" s="22"/>
      <c r="Q10" s="22"/>
      <c r="R10" s="22"/>
      <c r="S10" s="22"/>
    </row>
    <row r="11" spans="1:19" s="36" customFormat="1" ht="15" customHeight="1" x14ac:dyDescent="0.2">
      <c r="A11" s="149" t="s">
        <v>41</v>
      </c>
      <c r="B11" s="100">
        <v>93</v>
      </c>
      <c r="C11" s="202">
        <v>10</v>
      </c>
      <c r="D11" s="55">
        <f t="shared" ref="D11:D52" si="0">B11*C11/1000</f>
        <v>0.93</v>
      </c>
      <c r="E11" s="7"/>
      <c r="F11" s="55">
        <v>450</v>
      </c>
      <c r="G11" s="22">
        <f t="shared" ref="G11:G20" si="1">C11*F11/1000</f>
        <v>4.5</v>
      </c>
      <c r="H11" s="55"/>
      <c r="I11" s="22"/>
      <c r="J11" s="55"/>
      <c r="K11" s="22"/>
      <c r="L11" s="22"/>
      <c r="M11" s="22"/>
      <c r="N11" s="22"/>
      <c r="O11" s="22"/>
      <c r="P11" s="22"/>
      <c r="Q11" s="22"/>
      <c r="R11" s="22"/>
      <c r="S11" s="22"/>
    </row>
    <row r="12" spans="1:19" ht="15" customHeight="1" x14ac:dyDescent="0.2">
      <c r="A12" s="149" t="s">
        <v>22</v>
      </c>
      <c r="B12" s="100">
        <v>93</v>
      </c>
      <c r="C12" s="202">
        <v>6</v>
      </c>
      <c r="D12" s="55">
        <f t="shared" si="0"/>
        <v>0.55800000000000005</v>
      </c>
      <c r="E12" s="7"/>
      <c r="F12" s="55">
        <v>50</v>
      </c>
      <c r="G12" s="22">
        <f t="shared" si="1"/>
        <v>0.3</v>
      </c>
      <c r="H12" s="55"/>
      <c r="I12" s="22"/>
      <c r="J12" s="55"/>
      <c r="K12" s="22"/>
      <c r="L12" s="22"/>
      <c r="M12" s="22"/>
      <c r="N12" s="22"/>
      <c r="O12" s="22"/>
      <c r="P12" s="22"/>
      <c r="Q12" s="22"/>
      <c r="R12" s="22"/>
      <c r="S12" s="22"/>
    </row>
    <row r="13" spans="1:19" ht="15" customHeight="1" x14ac:dyDescent="0.2">
      <c r="A13" s="149" t="s">
        <v>35</v>
      </c>
      <c r="B13" s="100">
        <v>93</v>
      </c>
      <c r="C13" s="202">
        <v>44</v>
      </c>
      <c r="D13" s="55">
        <f t="shared" si="0"/>
        <v>4.0919999999999996</v>
      </c>
      <c r="E13" s="7"/>
      <c r="F13" s="55">
        <v>75</v>
      </c>
      <c r="G13" s="22">
        <f t="shared" si="1"/>
        <v>3.3</v>
      </c>
      <c r="H13" s="55"/>
      <c r="I13" s="22"/>
      <c r="J13" s="55"/>
      <c r="K13" s="22"/>
      <c r="L13" s="22"/>
      <c r="M13" s="22"/>
      <c r="N13" s="22"/>
      <c r="O13" s="22"/>
      <c r="P13" s="22"/>
      <c r="Q13" s="22"/>
      <c r="R13" s="22"/>
      <c r="S13" s="22"/>
    </row>
    <row r="14" spans="1:19" s="36" customFormat="1" ht="15" customHeight="1" x14ac:dyDescent="0.2">
      <c r="A14" s="87" t="s">
        <v>19</v>
      </c>
      <c r="B14" s="100">
        <v>93</v>
      </c>
      <c r="C14" s="200">
        <v>2</v>
      </c>
      <c r="D14" s="90">
        <f t="shared" si="0"/>
        <v>0.186</v>
      </c>
      <c r="E14" s="6"/>
      <c r="F14" s="90">
        <v>14</v>
      </c>
      <c r="G14" s="22">
        <f t="shared" si="1"/>
        <v>2.8000000000000001E-2</v>
      </c>
      <c r="H14" s="90"/>
      <c r="I14" s="8"/>
      <c r="J14" s="90"/>
      <c r="K14" s="8"/>
      <c r="L14" s="8"/>
      <c r="M14" s="8"/>
      <c r="N14" s="8"/>
      <c r="O14" s="8"/>
      <c r="P14" s="8"/>
      <c r="Q14" s="8"/>
      <c r="R14" s="8"/>
      <c r="S14" s="8"/>
    </row>
    <row r="15" spans="1:19" s="105" customFormat="1" ht="15.6" customHeight="1" x14ac:dyDescent="0.2">
      <c r="A15" s="92" t="s">
        <v>70</v>
      </c>
      <c r="B15" s="100">
        <v>93</v>
      </c>
      <c r="C15" s="204"/>
      <c r="D15" s="95">
        <f t="shared" si="0"/>
        <v>0</v>
      </c>
      <c r="E15" s="103">
        <v>200</v>
      </c>
      <c r="F15" s="95"/>
      <c r="G15" s="83">
        <f>G16+G17+G18</f>
        <v>7.5173200000000007</v>
      </c>
      <c r="H15" s="95">
        <v>4.08</v>
      </c>
      <c r="I15" s="104">
        <v>3.55</v>
      </c>
      <c r="J15" s="95">
        <v>17.579999999999998</v>
      </c>
      <c r="K15" s="104">
        <v>119</v>
      </c>
      <c r="L15" s="103">
        <v>0.02</v>
      </c>
      <c r="M15" s="103">
        <v>1.33</v>
      </c>
      <c r="N15" s="103"/>
      <c r="O15" s="103"/>
      <c r="P15" s="103">
        <v>133.33000000000001</v>
      </c>
      <c r="Q15" s="103">
        <v>111.11</v>
      </c>
      <c r="R15" s="103">
        <v>25.56</v>
      </c>
      <c r="S15" s="103">
        <v>2</v>
      </c>
    </row>
    <row r="16" spans="1:19" ht="15" customHeight="1" x14ac:dyDescent="0.2">
      <c r="A16" s="149" t="s">
        <v>111</v>
      </c>
      <c r="B16" s="100">
        <v>93</v>
      </c>
      <c r="C16" s="202">
        <v>4</v>
      </c>
      <c r="D16" s="55">
        <f t="shared" si="0"/>
        <v>0.372</v>
      </c>
      <c r="E16" s="7"/>
      <c r="F16" s="55">
        <v>105.08</v>
      </c>
      <c r="G16" s="22">
        <f t="shared" si="1"/>
        <v>0.42031999999999997</v>
      </c>
      <c r="H16" s="55"/>
      <c r="I16" s="22"/>
      <c r="J16" s="55"/>
      <c r="K16" s="22"/>
      <c r="L16" s="22"/>
      <c r="M16" s="22"/>
      <c r="N16" s="22"/>
      <c r="O16" s="22"/>
      <c r="P16" s="22"/>
      <c r="Q16" s="22"/>
      <c r="R16" s="22"/>
      <c r="S16" s="22"/>
    </row>
    <row r="17" spans="1:19" s="105" customFormat="1" ht="15" customHeight="1" x14ac:dyDescent="0.2">
      <c r="A17" s="149" t="s">
        <v>59</v>
      </c>
      <c r="B17" s="100">
        <v>93</v>
      </c>
      <c r="C17" s="202">
        <v>100</v>
      </c>
      <c r="D17" s="55">
        <f t="shared" si="0"/>
        <v>9.3000000000000007</v>
      </c>
      <c r="E17" s="7"/>
      <c r="F17" s="55">
        <v>60.97</v>
      </c>
      <c r="G17" s="22">
        <f t="shared" si="1"/>
        <v>6.0970000000000004</v>
      </c>
      <c r="H17" s="55"/>
      <c r="I17" s="22"/>
      <c r="J17" s="55"/>
      <c r="K17" s="22"/>
      <c r="L17" s="22"/>
      <c r="M17" s="22"/>
      <c r="N17" s="22"/>
      <c r="O17" s="22"/>
      <c r="P17" s="22"/>
      <c r="Q17" s="22"/>
      <c r="R17" s="22"/>
      <c r="S17" s="22"/>
    </row>
    <row r="18" spans="1:19" ht="15" customHeight="1" x14ac:dyDescent="0.2">
      <c r="A18" s="87" t="s">
        <v>22</v>
      </c>
      <c r="B18" s="100">
        <v>93</v>
      </c>
      <c r="C18" s="200">
        <v>20</v>
      </c>
      <c r="D18" s="90">
        <f t="shared" si="0"/>
        <v>1.86</v>
      </c>
      <c r="E18" s="6"/>
      <c r="F18" s="90">
        <v>50</v>
      </c>
      <c r="G18" s="8">
        <f t="shared" si="1"/>
        <v>1</v>
      </c>
      <c r="H18" s="90"/>
      <c r="I18" s="8"/>
      <c r="J18" s="90"/>
      <c r="K18" s="8"/>
      <c r="L18" s="8"/>
      <c r="M18" s="8"/>
      <c r="N18" s="8"/>
      <c r="O18" s="8"/>
      <c r="P18" s="8"/>
      <c r="Q18" s="8"/>
      <c r="R18" s="8"/>
      <c r="S18" s="8"/>
    </row>
    <row r="19" spans="1:19" s="105" customFormat="1" ht="15" customHeight="1" x14ac:dyDescent="0.2">
      <c r="A19" s="99" t="s">
        <v>149</v>
      </c>
      <c r="B19" s="100">
        <v>93</v>
      </c>
      <c r="C19" s="110"/>
      <c r="D19" s="95">
        <f t="shared" si="0"/>
        <v>0</v>
      </c>
      <c r="E19" s="103">
        <v>150</v>
      </c>
      <c r="F19" s="95"/>
      <c r="G19" s="83">
        <f>G20</f>
        <v>6.15</v>
      </c>
      <c r="H19" s="103">
        <v>12.18</v>
      </c>
      <c r="I19" s="103">
        <v>3.17</v>
      </c>
      <c r="J19" s="103">
        <v>28.5</v>
      </c>
      <c r="K19" s="104">
        <v>363</v>
      </c>
      <c r="L19" s="104">
        <v>0.05</v>
      </c>
      <c r="M19" s="104"/>
      <c r="N19" s="104"/>
      <c r="O19" s="104">
        <v>0.65</v>
      </c>
      <c r="P19" s="104">
        <v>11.5</v>
      </c>
      <c r="Q19" s="104">
        <v>43.5</v>
      </c>
      <c r="R19" s="104">
        <v>16.5</v>
      </c>
      <c r="S19" s="104">
        <v>0.55000000000000004</v>
      </c>
    </row>
    <row r="20" spans="1:19" ht="15" customHeight="1" x14ac:dyDescent="0.2">
      <c r="A20" s="10" t="s">
        <v>149</v>
      </c>
      <c r="B20" s="100">
        <v>93</v>
      </c>
      <c r="C20" s="9">
        <v>150</v>
      </c>
      <c r="D20" s="90">
        <f t="shared" si="0"/>
        <v>13.95</v>
      </c>
      <c r="E20" s="6"/>
      <c r="F20" s="90">
        <v>41</v>
      </c>
      <c r="G20" s="8">
        <f t="shared" si="1"/>
        <v>6.15</v>
      </c>
      <c r="H20" s="90"/>
      <c r="I20" s="8"/>
      <c r="J20" s="90"/>
      <c r="K20" s="8"/>
      <c r="L20" s="8"/>
      <c r="M20" s="8"/>
      <c r="N20" s="8"/>
      <c r="O20" s="8"/>
      <c r="P20" s="8"/>
      <c r="Q20" s="8"/>
      <c r="R20" s="8"/>
      <c r="S20" s="8"/>
    </row>
    <row r="21" spans="1:19" s="105" customFormat="1" x14ac:dyDescent="0.2">
      <c r="A21" s="163"/>
      <c r="B21" s="100">
        <v>93</v>
      </c>
      <c r="C21" s="179"/>
      <c r="D21" s="166"/>
      <c r="E21" s="167"/>
      <c r="F21" s="188"/>
      <c r="G21" s="167"/>
      <c r="H21" s="23">
        <f>SUM(H9:H20)</f>
        <v>21.36</v>
      </c>
      <c r="I21" s="23">
        <f>SUM(I9:I20)</f>
        <v>17.439999999999998</v>
      </c>
      <c r="J21" s="23">
        <f>SUM(J9:J20)</f>
        <v>71.989999999999995</v>
      </c>
      <c r="K21" s="23">
        <f>SUM(K9:K20)</f>
        <v>733</v>
      </c>
      <c r="L21" s="23">
        <f t="shared" ref="L21:S21" si="2">SUM(L9:L20)</f>
        <v>0.47000000000000003</v>
      </c>
      <c r="M21" s="23">
        <f t="shared" si="2"/>
        <v>3.23</v>
      </c>
      <c r="N21" s="23">
        <f t="shared" si="2"/>
        <v>71.599999999999994</v>
      </c>
      <c r="O21" s="23">
        <f t="shared" si="2"/>
        <v>1.05</v>
      </c>
      <c r="P21" s="23">
        <f t="shared" si="2"/>
        <v>237.13</v>
      </c>
      <c r="Q21" s="23">
        <f t="shared" si="2"/>
        <v>282.61</v>
      </c>
      <c r="R21" s="23">
        <f t="shared" si="2"/>
        <v>68.759999999999991</v>
      </c>
      <c r="S21" s="23">
        <f t="shared" si="2"/>
        <v>3.8499999999999996</v>
      </c>
    </row>
    <row r="22" spans="1:19" ht="15" customHeight="1" x14ac:dyDescent="0.2">
      <c r="A22" s="134" t="s">
        <v>12</v>
      </c>
      <c r="B22" s="135">
        <f>B8</f>
        <v>93</v>
      </c>
      <c r="C22" s="136"/>
      <c r="D22" s="158"/>
      <c r="E22" s="136"/>
      <c r="F22" s="158"/>
      <c r="G22" s="136"/>
      <c r="H22" s="136"/>
      <c r="I22" s="136"/>
      <c r="J22" s="136"/>
      <c r="K22" s="137"/>
      <c r="L22" s="137"/>
      <c r="M22" s="137"/>
      <c r="N22" s="137"/>
      <c r="O22" s="137"/>
      <c r="P22" s="137"/>
      <c r="Q22" s="137"/>
      <c r="R22" s="137"/>
      <c r="S22" s="137"/>
    </row>
    <row r="23" spans="1:19" ht="29.25" customHeight="1" x14ac:dyDescent="0.2">
      <c r="A23" s="92" t="s">
        <v>230</v>
      </c>
      <c r="B23" s="100">
        <v>93</v>
      </c>
      <c r="C23" s="204"/>
      <c r="D23" s="95"/>
      <c r="E23" s="103">
        <v>75</v>
      </c>
      <c r="F23" s="95"/>
      <c r="G23" s="104">
        <f>SUM(G24:G28)</f>
        <v>4.8925000000000001</v>
      </c>
      <c r="H23" s="95">
        <v>1</v>
      </c>
      <c r="I23" s="104">
        <v>2</v>
      </c>
      <c r="J23" s="95">
        <v>6.1</v>
      </c>
      <c r="K23" s="104">
        <v>46.4</v>
      </c>
      <c r="L23" s="104">
        <v>0.1</v>
      </c>
      <c r="M23" s="104">
        <v>13</v>
      </c>
      <c r="N23" s="104"/>
      <c r="O23" s="104">
        <v>2.95</v>
      </c>
      <c r="P23" s="104">
        <v>40</v>
      </c>
      <c r="Q23" s="104">
        <v>48.8</v>
      </c>
      <c r="R23" s="104">
        <v>23.4</v>
      </c>
      <c r="S23" s="104">
        <v>1.02</v>
      </c>
    </row>
    <row r="24" spans="1:19" ht="15" customHeight="1" x14ac:dyDescent="0.2">
      <c r="A24" s="149" t="s">
        <v>27</v>
      </c>
      <c r="B24" s="100">
        <v>93</v>
      </c>
      <c r="C24" s="202">
        <v>47</v>
      </c>
      <c r="D24" s="55">
        <f t="shared" ref="D24:D28" si="3">B24*C24/1000</f>
        <v>4.3710000000000004</v>
      </c>
      <c r="E24" s="7"/>
      <c r="F24" s="55">
        <v>16.899999999999999</v>
      </c>
      <c r="G24" s="22">
        <f>C24*F24/1000</f>
        <v>0.79430000000000001</v>
      </c>
      <c r="H24" s="54"/>
      <c r="I24" s="7"/>
      <c r="J24" s="54"/>
      <c r="K24" s="7"/>
      <c r="L24" s="7"/>
      <c r="M24" s="7"/>
      <c r="N24" s="7"/>
      <c r="O24" s="7"/>
      <c r="P24" s="7"/>
      <c r="Q24" s="7"/>
      <c r="R24" s="7"/>
      <c r="S24" s="7"/>
    </row>
    <row r="25" spans="1:19" ht="15" customHeight="1" x14ac:dyDescent="0.2">
      <c r="A25" s="149" t="s">
        <v>28</v>
      </c>
      <c r="B25" s="100">
        <v>93</v>
      </c>
      <c r="C25" s="202">
        <v>23</v>
      </c>
      <c r="D25" s="55">
        <f t="shared" si="3"/>
        <v>2.1389999999999998</v>
      </c>
      <c r="E25" s="7"/>
      <c r="F25" s="55">
        <v>22.4</v>
      </c>
      <c r="G25" s="22">
        <f t="shared" ref="G25:G28" si="4">C25*F25/1000</f>
        <v>0.51519999999999988</v>
      </c>
      <c r="H25" s="54"/>
      <c r="I25" s="7"/>
      <c r="J25" s="54"/>
      <c r="K25" s="7"/>
      <c r="L25" s="7"/>
      <c r="M25" s="7"/>
      <c r="N25" s="7"/>
      <c r="O25" s="7"/>
      <c r="P25" s="7"/>
      <c r="Q25" s="7"/>
      <c r="R25" s="7"/>
      <c r="S25" s="7"/>
    </row>
    <row r="26" spans="1:19" ht="15" customHeight="1" x14ac:dyDescent="0.2">
      <c r="A26" s="149" t="s">
        <v>215</v>
      </c>
      <c r="B26" s="100">
        <v>93</v>
      </c>
      <c r="C26" s="202">
        <v>20</v>
      </c>
      <c r="D26" s="55">
        <f t="shared" si="3"/>
        <v>1.86</v>
      </c>
      <c r="E26" s="7"/>
      <c r="F26" s="55">
        <v>113</v>
      </c>
      <c r="G26" s="22">
        <f t="shared" si="4"/>
        <v>2.2599999999999998</v>
      </c>
      <c r="H26" s="54"/>
      <c r="I26" s="7"/>
      <c r="J26" s="54"/>
      <c r="K26" s="7"/>
      <c r="L26" s="7"/>
      <c r="M26" s="7"/>
      <c r="N26" s="7"/>
      <c r="O26" s="7"/>
      <c r="P26" s="7"/>
      <c r="Q26" s="7"/>
      <c r="R26" s="7"/>
      <c r="S26" s="7"/>
    </row>
    <row r="27" spans="1:19" ht="15" customHeight="1" x14ac:dyDescent="0.2">
      <c r="A27" s="149" t="s">
        <v>68</v>
      </c>
      <c r="B27" s="100">
        <v>93</v>
      </c>
      <c r="C27" s="202">
        <v>6</v>
      </c>
      <c r="D27" s="55">
        <f t="shared" si="3"/>
        <v>0.55800000000000005</v>
      </c>
      <c r="E27" s="7"/>
      <c r="F27" s="55">
        <v>5.7</v>
      </c>
      <c r="G27" s="22">
        <f>C27*F27/40</f>
        <v>0.85500000000000009</v>
      </c>
      <c r="H27" s="54"/>
      <c r="I27" s="7"/>
      <c r="J27" s="54"/>
      <c r="K27" s="7"/>
      <c r="L27" s="7"/>
      <c r="M27" s="7"/>
      <c r="N27" s="7"/>
      <c r="O27" s="7"/>
      <c r="P27" s="7"/>
      <c r="Q27" s="7"/>
      <c r="R27" s="7"/>
      <c r="S27" s="7"/>
    </row>
    <row r="28" spans="1:19" ht="30.75" customHeight="1" x14ac:dyDescent="0.2">
      <c r="A28" s="149" t="s">
        <v>25</v>
      </c>
      <c r="B28" s="100">
        <v>93</v>
      </c>
      <c r="C28" s="202">
        <v>4</v>
      </c>
      <c r="D28" s="55">
        <f t="shared" si="3"/>
        <v>0.372</v>
      </c>
      <c r="E28" s="7"/>
      <c r="F28" s="55">
        <v>117</v>
      </c>
      <c r="G28" s="22">
        <f t="shared" si="4"/>
        <v>0.46800000000000003</v>
      </c>
      <c r="H28" s="54"/>
      <c r="I28" s="7"/>
      <c r="J28" s="54"/>
      <c r="K28" s="7"/>
      <c r="L28" s="7"/>
      <c r="M28" s="7"/>
      <c r="N28" s="7"/>
      <c r="O28" s="7"/>
      <c r="P28" s="7"/>
      <c r="Q28" s="7"/>
      <c r="R28" s="7"/>
      <c r="S28" s="7"/>
    </row>
    <row r="29" spans="1:19" s="105" customFormat="1" ht="63.75" x14ac:dyDescent="0.25">
      <c r="A29" s="92" t="s">
        <v>115</v>
      </c>
      <c r="B29" s="100">
        <v>93</v>
      </c>
      <c r="C29" s="204"/>
      <c r="D29" s="95"/>
      <c r="E29" s="103" t="s">
        <v>63</v>
      </c>
      <c r="F29" s="95"/>
      <c r="G29" s="104">
        <f>G30+G31+G32+G33+G34+G35+G36+G37+G38</f>
        <v>10.306000000000001</v>
      </c>
      <c r="H29" s="95">
        <v>2.69</v>
      </c>
      <c r="I29" s="104">
        <v>2.84</v>
      </c>
      <c r="J29" s="95">
        <v>2.75</v>
      </c>
      <c r="K29" s="104">
        <v>118</v>
      </c>
      <c r="L29" s="104">
        <v>0.1</v>
      </c>
      <c r="M29" s="104">
        <v>0.5</v>
      </c>
      <c r="N29" s="104">
        <v>23.4</v>
      </c>
      <c r="O29" s="104">
        <v>0.3</v>
      </c>
      <c r="P29" s="104">
        <v>197.3</v>
      </c>
      <c r="Q29" s="104">
        <v>166.9</v>
      </c>
      <c r="R29" s="104">
        <v>24.9</v>
      </c>
      <c r="S29" s="104">
        <v>0.5</v>
      </c>
    </row>
    <row r="30" spans="1:19" s="126" customFormat="1" ht="15" customHeight="1" x14ac:dyDescent="0.2">
      <c r="A30" s="149" t="s">
        <v>112</v>
      </c>
      <c r="B30" s="100">
        <v>93</v>
      </c>
      <c r="C30" s="202">
        <v>13</v>
      </c>
      <c r="D30" s="55">
        <f t="shared" si="0"/>
        <v>1.2090000000000001</v>
      </c>
      <c r="E30" s="7"/>
      <c r="F30" s="55">
        <v>42.5</v>
      </c>
      <c r="G30" s="22">
        <f>C30*F30/1000</f>
        <v>0.55249999999999999</v>
      </c>
      <c r="H30" s="55"/>
      <c r="I30" s="22"/>
      <c r="J30" s="55"/>
      <c r="K30" s="22"/>
      <c r="L30" s="22"/>
      <c r="M30" s="22"/>
      <c r="N30" s="22"/>
      <c r="O30" s="22"/>
      <c r="P30" s="22"/>
      <c r="Q30" s="22"/>
      <c r="R30" s="22"/>
      <c r="S30" s="22"/>
    </row>
    <row r="31" spans="1:19" s="105" customFormat="1" ht="15" customHeight="1" x14ac:dyDescent="0.2">
      <c r="A31" s="149" t="s">
        <v>27</v>
      </c>
      <c r="B31" s="100">
        <v>93</v>
      </c>
      <c r="C31" s="202">
        <v>67</v>
      </c>
      <c r="D31" s="55">
        <f t="shared" si="0"/>
        <v>6.2309999999999999</v>
      </c>
      <c r="E31" s="7"/>
      <c r="F31" s="55">
        <v>16.899999999999999</v>
      </c>
      <c r="G31" s="22">
        <f t="shared" ref="G31:G38" si="5">C31*F31/1000</f>
        <v>1.1322999999999999</v>
      </c>
      <c r="H31" s="55"/>
      <c r="I31" s="22"/>
      <c r="J31" s="55"/>
      <c r="K31" s="22"/>
      <c r="L31" s="22"/>
      <c r="M31" s="22"/>
      <c r="N31" s="22"/>
      <c r="O31" s="22"/>
      <c r="P31" s="22"/>
      <c r="Q31" s="22"/>
      <c r="R31" s="22"/>
      <c r="S31" s="22"/>
    </row>
    <row r="32" spans="1:19" ht="15" customHeight="1" x14ac:dyDescent="0.2">
      <c r="A32" s="149" t="s">
        <v>36</v>
      </c>
      <c r="B32" s="100">
        <v>93</v>
      </c>
      <c r="C32" s="202">
        <v>12</v>
      </c>
      <c r="D32" s="55">
        <f t="shared" si="0"/>
        <v>1.1160000000000001</v>
      </c>
      <c r="E32" s="7"/>
      <c r="F32" s="55">
        <v>24</v>
      </c>
      <c r="G32" s="22">
        <f t="shared" si="5"/>
        <v>0.28799999999999998</v>
      </c>
      <c r="H32" s="55"/>
      <c r="I32" s="22"/>
      <c r="J32" s="55"/>
      <c r="K32" s="22"/>
      <c r="L32" s="22"/>
      <c r="M32" s="22"/>
      <c r="N32" s="22"/>
      <c r="O32" s="22"/>
      <c r="P32" s="22"/>
      <c r="Q32" s="22"/>
      <c r="R32" s="22"/>
      <c r="S32" s="22"/>
    </row>
    <row r="33" spans="1:19" ht="15" customHeight="1" x14ac:dyDescent="0.2">
      <c r="A33" s="149" t="s">
        <v>137</v>
      </c>
      <c r="B33" s="100">
        <v>93</v>
      </c>
      <c r="C33" s="202">
        <v>46</v>
      </c>
      <c r="D33" s="55">
        <f t="shared" si="0"/>
        <v>4.2779999999999996</v>
      </c>
      <c r="E33" s="7"/>
      <c r="F33" s="55">
        <v>163</v>
      </c>
      <c r="G33" s="22">
        <f t="shared" si="5"/>
        <v>7.4980000000000002</v>
      </c>
      <c r="H33" s="55"/>
      <c r="I33" s="22"/>
      <c r="J33" s="55"/>
      <c r="K33" s="22"/>
      <c r="L33" s="22"/>
      <c r="M33" s="22"/>
      <c r="N33" s="22"/>
      <c r="O33" s="22"/>
      <c r="P33" s="22"/>
      <c r="Q33" s="22"/>
      <c r="R33" s="22"/>
      <c r="S33" s="22"/>
    </row>
    <row r="34" spans="1:19" s="36" customFormat="1" ht="15" customHeight="1" x14ac:dyDescent="0.2">
      <c r="A34" s="149" t="s">
        <v>28</v>
      </c>
      <c r="B34" s="100">
        <v>93</v>
      </c>
      <c r="C34" s="202">
        <v>13</v>
      </c>
      <c r="D34" s="55">
        <f t="shared" si="0"/>
        <v>1.2090000000000001</v>
      </c>
      <c r="E34" s="7"/>
      <c r="F34" s="55">
        <v>22.4</v>
      </c>
      <c r="G34" s="22">
        <f t="shared" si="5"/>
        <v>0.29120000000000001</v>
      </c>
      <c r="H34" s="55"/>
      <c r="I34" s="22"/>
      <c r="J34" s="55"/>
      <c r="K34" s="22"/>
      <c r="L34" s="22"/>
      <c r="M34" s="22"/>
      <c r="N34" s="22"/>
      <c r="O34" s="22"/>
      <c r="P34" s="22"/>
      <c r="Q34" s="22"/>
      <c r="R34" s="22"/>
      <c r="S34" s="22"/>
    </row>
    <row r="35" spans="1:19" ht="15" customHeight="1" x14ac:dyDescent="0.2">
      <c r="A35" s="149" t="s">
        <v>107</v>
      </c>
      <c r="B35" s="100">
        <v>93</v>
      </c>
      <c r="C35" s="202">
        <v>1E-3</v>
      </c>
      <c r="D35" s="55">
        <f t="shared" si="0"/>
        <v>9.2999999999999997E-5</v>
      </c>
      <c r="E35" s="7"/>
      <c r="F35" s="55"/>
      <c r="G35" s="22">
        <f t="shared" si="5"/>
        <v>0</v>
      </c>
      <c r="H35" s="55"/>
      <c r="I35" s="22"/>
      <c r="J35" s="55"/>
      <c r="K35" s="22"/>
      <c r="L35" s="22"/>
      <c r="M35" s="22"/>
      <c r="N35" s="22"/>
      <c r="O35" s="22"/>
      <c r="P35" s="22"/>
      <c r="Q35" s="22"/>
      <c r="R35" s="22"/>
      <c r="S35" s="22"/>
    </row>
    <row r="36" spans="1:19" ht="15" customHeight="1" x14ac:dyDescent="0.2">
      <c r="A36" s="149" t="s">
        <v>76</v>
      </c>
      <c r="B36" s="100">
        <v>93</v>
      </c>
      <c r="C36" s="202">
        <v>3</v>
      </c>
      <c r="D36" s="55">
        <f t="shared" si="0"/>
        <v>0.27900000000000003</v>
      </c>
      <c r="E36" s="7"/>
      <c r="F36" s="55">
        <v>55</v>
      </c>
      <c r="G36" s="22">
        <f t="shared" si="5"/>
        <v>0.16500000000000001</v>
      </c>
      <c r="H36" s="55"/>
      <c r="I36" s="22"/>
      <c r="J36" s="55"/>
      <c r="K36" s="22"/>
      <c r="L36" s="22"/>
      <c r="M36" s="22"/>
      <c r="N36" s="22"/>
      <c r="O36" s="22"/>
      <c r="P36" s="22"/>
      <c r="Q36" s="22"/>
      <c r="R36" s="22"/>
      <c r="S36" s="22"/>
    </row>
    <row r="37" spans="1:19" ht="15" customHeight="1" x14ac:dyDescent="0.2">
      <c r="A37" s="149" t="s">
        <v>19</v>
      </c>
      <c r="B37" s="100">
        <v>93</v>
      </c>
      <c r="C37" s="202">
        <v>2</v>
      </c>
      <c r="D37" s="55">
        <f t="shared" si="0"/>
        <v>0.186</v>
      </c>
      <c r="E37" s="7"/>
      <c r="F37" s="55">
        <v>14</v>
      </c>
      <c r="G37" s="22">
        <f t="shared" si="5"/>
        <v>2.8000000000000001E-2</v>
      </c>
      <c r="H37" s="55"/>
      <c r="I37" s="22"/>
      <c r="J37" s="55"/>
      <c r="K37" s="22"/>
      <c r="L37" s="22"/>
      <c r="M37" s="22"/>
      <c r="N37" s="22"/>
      <c r="O37" s="22"/>
      <c r="P37" s="22"/>
      <c r="Q37" s="22"/>
      <c r="R37" s="22"/>
      <c r="S37" s="22"/>
    </row>
    <row r="38" spans="1:19" s="36" customFormat="1" ht="27" customHeight="1" x14ac:dyDescent="0.2">
      <c r="A38" s="87" t="s">
        <v>25</v>
      </c>
      <c r="B38" s="100">
        <v>93</v>
      </c>
      <c r="C38" s="200">
        <v>3</v>
      </c>
      <c r="D38" s="90">
        <f t="shared" si="0"/>
        <v>0.27900000000000003</v>
      </c>
      <c r="E38" s="6"/>
      <c r="F38" s="90">
        <v>117</v>
      </c>
      <c r="G38" s="22">
        <f t="shared" si="5"/>
        <v>0.35099999999999998</v>
      </c>
      <c r="H38" s="90"/>
      <c r="I38" s="8"/>
      <c r="J38" s="90"/>
      <c r="K38" s="8"/>
      <c r="L38" s="8"/>
      <c r="M38" s="8"/>
      <c r="N38" s="8"/>
      <c r="O38" s="8"/>
      <c r="P38" s="8"/>
      <c r="Q38" s="8"/>
      <c r="R38" s="8"/>
      <c r="S38" s="8"/>
    </row>
    <row r="39" spans="1:19" s="105" customFormat="1" ht="25.5" x14ac:dyDescent="0.25">
      <c r="A39" s="99" t="s">
        <v>190</v>
      </c>
      <c r="B39" s="100">
        <v>93</v>
      </c>
      <c r="C39" s="110"/>
      <c r="D39" s="95"/>
      <c r="E39" s="103">
        <v>75</v>
      </c>
      <c r="F39" s="95"/>
      <c r="G39" s="104">
        <f>G40+G41+G42+G43</f>
        <v>32.758000000000003</v>
      </c>
      <c r="H39" s="95">
        <v>15.89</v>
      </c>
      <c r="I39" s="104">
        <v>11.67</v>
      </c>
      <c r="J39" s="95">
        <v>3.09</v>
      </c>
      <c r="K39" s="104">
        <v>292.36</v>
      </c>
      <c r="L39" s="104">
        <v>0.04</v>
      </c>
      <c r="M39" s="104">
        <v>0.67</v>
      </c>
      <c r="N39" s="104">
        <v>24.4</v>
      </c>
      <c r="O39" s="104"/>
      <c r="P39" s="104">
        <v>24.54</v>
      </c>
      <c r="Q39" s="104">
        <v>83.48</v>
      </c>
      <c r="R39" s="104">
        <v>15.09</v>
      </c>
      <c r="S39" s="104">
        <v>0.41</v>
      </c>
    </row>
    <row r="40" spans="1:19" ht="15" customHeight="1" x14ac:dyDescent="0.2">
      <c r="A40" s="11" t="s">
        <v>239</v>
      </c>
      <c r="B40" s="100">
        <v>93</v>
      </c>
      <c r="C40" s="12">
        <v>92</v>
      </c>
      <c r="D40" s="55">
        <f t="shared" si="0"/>
        <v>8.5559999999999992</v>
      </c>
      <c r="E40" s="7"/>
      <c r="F40" s="55">
        <v>330</v>
      </c>
      <c r="G40" s="22">
        <f>C40*F40/1000</f>
        <v>30.36</v>
      </c>
      <c r="H40" s="55"/>
      <c r="I40" s="22"/>
      <c r="J40" s="55"/>
      <c r="K40" s="22"/>
      <c r="L40" s="22"/>
      <c r="M40" s="22"/>
      <c r="N40" s="22"/>
      <c r="O40" s="22"/>
      <c r="P40" s="22"/>
      <c r="Q40" s="22"/>
      <c r="R40" s="22"/>
      <c r="S40" s="22"/>
    </row>
    <row r="41" spans="1:19" s="105" customFormat="1" ht="15" customHeight="1" x14ac:dyDescent="0.2">
      <c r="A41" s="11" t="s">
        <v>36</v>
      </c>
      <c r="B41" s="100">
        <v>93</v>
      </c>
      <c r="C41" s="12">
        <v>5</v>
      </c>
      <c r="D41" s="55">
        <f t="shared" si="0"/>
        <v>0.46500000000000002</v>
      </c>
      <c r="E41" s="7"/>
      <c r="F41" s="55">
        <v>24</v>
      </c>
      <c r="G41" s="22">
        <f t="shared" ref="G41:G50" si="6">C41*F41/1000</f>
        <v>0.12</v>
      </c>
      <c r="H41" s="55"/>
      <c r="I41" s="22"/>
      <c r="J41" s="55"/>
      <c r="K41" s="22"/>
      <c r="L41" s="22"/>
      <c r="M41" s="22"/>
      <c r="N41" s="22"/>
      <c r="O41" s="22"/>
      <c r="P41" s="22"/>
      <c r="Q41" s="22"/>
      <c r="R41" s="22"/>
      <c r="S41" s="22"/>
    </row>
    <row r="42" spans="1:19" ht="15" customHeight="1" x14ac:dyDescent="0.2">
      <c r="A42" s="11" t="s">
        <v>41</v>
      </c>
      <c r="B42" s="100">
        <v>93</v>
      </c>
      <c r="C42" s="12">
        <v>5</v>
      </c>
      <c r="D42" s="55">
        <v>0</v>
      </c>
      <c r="E42" s="7"/>
      <c r="F42" s="55">
        <v>450</v>
      </c>
      <c r="G42" s="22">
        <f t="shared" si="6"/>
        <v>2.25</v>
      </c>
      <c r="H42" s="55"/>
      <c r="I42" s="22"/>
      <c r="J42" s="55"/>
      <c r="K42" s="22"/>
      <c r="L42" s="22"/>
      <c r="M42" s="22"/>
      <c r="N42" s="22"/>
      <c r="O42" s="22"/>
      <c r="P42" s="22"/>
      <c r="Q42" s="22"/>
      <c r="R42" s="22"/>
      <c r="S42" s="22"/>
    </row>
    <row r="43" spans="1:19" s="105" customFormat="1" ht="15" customHeight="1" x14ac:dyDescent="0.2">
      <c r="A43" s="11" t="s">
        <v>19</v>
      </c>
      <c r="B43" s="100">
        <v>93</v>
      </c>
      <c r="C43" s="12">
        <v>2</v>
      </c>
      <c r="D43" s="55">
        <f t="shared" si="0"/>
        <v>0.186</v>
      </c>
      <c r="E43" s="7"/>
      <c r="F43" s="55">
        <v>14</v>
      </c>
      <c r="G43" s="22">
        <f t="shared" si="6"/>
        <v>2.8000000000000001E-2</v>
      </c>
      <c r="H43" s="55"/>
      <c r="I43" s="22"/>
      <c r="J43" s="55"/>
      <c r="K43" s="22"/>
      <c r="L43" s="22"/>
      <c r="M43" s="22"/>
      <c r="N43" s="22"/>
      <c r="O43" s="22"/>
      <c r="P43" s="22"/>
      <c r="Q43" s="22"/>
      <c r="R43" s="22"/>
      <c r="S43" s="22"/>
    </row>
    <row r="44" spans="1:19" ht="15" customHeight="1" x14ac:dyDescent="0.2">
      <c r="A44" s="92" t="s">
        <v>93</v>
      </c>
      <c r="B44" s="100">
        <v>93</v>
      </c>
      <c r="C44" s="204"/>
      <c r="D44" s="96"/>
      <c r="E44" s="103">
        <v>100</v>
      </c>
      <c r="F44" s="95"/>
      <c r="G44" s="104">
        <f>G45+G46+G47</f>
        <v>4.9029999999999996</v>
      </c>
      <c r="H44" s="95">
        <v>3.16</v>
      </c>
      <c r="I44" s="104">
        <v>1.56</v>
      </c>
      <c r="J44" s="95">
        <v>25.17</v>
      </c>
      <c r="K44" s="104">
        <v>128.30000000000001</v>
      </c>
      <c r="L44" s="104">
        <v>0.03</v>
      </c>
      <c r="M44" s="104"/>
      <c r="N44" s="104">
        <v>27</v>
      </c>
      <c r="O44" s="104">
        <v>0.6</v>
      </c>
      <c r="P44" s="104">
        <v>2.61</v>
      </c>
      <c r="Q44" s="104">
        <v>61.5</v>
      </c>
      <c r="R44" s="104">
        <v>19.010000000000002</v>
      </c>
      <c r="S44" s="104">
        <v>0.53</v>
      </c>
    </row>
    <row r="45" spans="1:19" ht="15" customHeight="1" x14ac:dyDescent="0.2">
      <c r="A45" s="149" t="s">
        <v>35</v>
      </c>
      <c r="B45" s="100">
        <v>93</v>
      </c>
      <c r="C45" s="202">
        <v>35</v>
      </c>
      <c r="D45" s="54">
        <f t="shared" ref="D45:D47" si="7">B45*C45/1000</f>
        <v>3.2549999999999999</v>
      </c>
      <c r="E45" s="7"/>
      <c r="F45" s="55">
        <v>75</v>
      </c>
      <c r="G45" s="22">
        <f t="shared" ref="G45:G47" si="8">C45*F45/1000</f>
        <v>2.625</v>
      </c>
      <c r="H45" s="55"/>
      <c r="I45" s="22"/>
      <c r="J45" s="55"/>
      <c r="K45" s="22"/>
      <c r="L45" s="22"/>
      <c r="M45" s="22"/>
      <c r="N45" s="22"/>
      <c r="O45" s="22"/>
      <c r="P45" s="22"/>
      <c r="Q45" s="22"/>
      <c r="R45" s="22"/>
      <c r="S45" s="22"/>
    </row>
    <row r="46" spans="1:19" ht="15" customHeight="1" x14ac:dyDescent="0.2">
      <c r="A46" s="149" t="s">
        <v>41</v>
      </c>
      <c r="B46" s="100">
        <v>93</v>
      </c>
      <c r="C46" s="202">
        <v>5</v>
      </c>
      <c r="D46" s="54">
        <f t="shared" si="7"/>
        <v>0.46500000000000002</v>
      </c>
      <c r="E46" s="7"/>
      <c r="F46" s="55">
        <v>450</v>
      </c>
      <c r="G46" s="22">
        <f t="shared" si="8"/>
        <v>2.25</v>
      </c>
      <c r="H46" s="55"/>
      <c r="I46" s="22"/>
      <c r="J46" s="55"/>
      <c r="K46" s="22"/>
      <c r="L46" s="22"/>
      <c r="M46" s="22"/>
      <c r="N46" s="22"/>
      <c r="O46" s="22"/>
      <c r="P46" s="22"/>
      <c r="Q46" s="22"/>
      <c r="R46" s="22"/>
      <c r="S46" s="22"/>
    </row>
    <row r="47" spans="1:19" ht="15" customHeight="1" x14ac:dyDescent="0.2">
      <c r="A47" s="87" t="s">
        <v>19</v>
      </c>
      <c r="B47" s="100">
        <v>93</v>
      </c>
      <c r="C47" s="200">
        <v>2</v>
      </c>
      <c r="D47" s="4">
        <f t="shared" si="7"/>
        <v>0.186</v>
      </c>
      <c r="E47" s="6"/>
      <c r="F47" s="90">
        <v>14</v>
      </c>
      <c r="G47" s="22">
        <f t="shared" si="8"/>
        <v>2.8000000000000001E-2</v>
      </c>
      <c r="H47" s="90"/>
      <c r="I47" s="8"/>
      <c r="J47" s="90"/>
      <c r="K47" s="8"/>
      <c r="L47" s="8"/>
      <c r="M47" s="8"/>
      <c r="N47" s="8"/>
      <c r="O47" s="8"/>
      <c r="P47" s="8"/>
      <c r="Q47" s="8"/>
      <c r="R47" s="8"/>
      <c r="S47" s="8"/>
    </row>
    <row r="48" spans="1:19" s="105" customFormat="1" ht="25.5" x14ac:dyDescent="0.2">
      <c r="A48" s="106" t="s">
        <v>110</v>
      </c>
      <c r="B48" s="100">
        <v>93</v>
      </c>
      <c r="C48" s="107"/>
      <c r="D48" s="190"/>
      <c r="E48" s="108">
        <v>200</v>
      </c>
      <c r="F48" s="190"/>
      <c r="G48" s="184">
        <f>G49+G50</f>
        <v>8.6120000000000001</v>
      </c>
      <c r="H48" s="190">
        <v>0.45</v>
      </c>
      <c r="I48" s="109">
        <v>0.1</v>
      </c>
      <c r="J48" s="190">
        <v>33.99</v>
      </c>
      <c r="K48" s="109">
        <v>141.19999999999999</v>
      </c>
      <c r="L48" s="103">
        <v>0.1</v>
      </c>
      <c r="M48" s="103">
        <v>60</v>
      </c>
      <c r="N48" s="103"/>
      <c r="O48" s="103"/>
      <c r="P48" s="103">
        <v>115.1</v>
      </c>
      <c r="Q48" s="103">
        <v>57.5</v>
      </c>
      <c r="R48" s="103">
        <v>38.130000000000003</v>
      </c>
      <c r="S48" s="103">
        <v>1.2</v>
      </c>
    </row>
    <row r="49" spans="1:19" ht="15" customHeight="1" x14ac:dyDescent="0.2">
      <c r="A49" s="11" t="s">
        <v>113</v>
      </c>
      <c r="B49" s="100">
        <v>93</v>
      </c>
      <c r="C49" s="12">
        <v>80</v>
      </c>
      <c r="D49" s="55">
        <f t="shared" si="0"/>
        <v>7.44</v>
      </c>
      <c r="E49" s="7"/>
      <c r="F49" s="55">
        <v>88.9</v>
      </c>
      <c r="G49" s="22">
        <f t="shared" si="6"/>
        <v>7.1120000000000001</v>
      </c>
      <c r="H49" s="54"/>
      <c r="I49" s="7"/>
      <c r="J49" s="54"/>
      <c r="K49" s="7"/>
      <c r="L49" s="7"/>
      <c r="M49" s="7"/>
      <c r="N49" s="7"/>
      <c r="O49" s="7"/>
      <c r="P49" s="7"/>
      <c r="Q49" s="7"/>
      <c r="R49" s="7"/>
      <c r="S49" s="7"/>
    </row>
    <row r="50" spans="1:19" s="36" customFormat="1" ht="15" customHeight="1" x14ac:dyDescent="0.2">
      <c r="A50" s="10" t="s">
        <v>22</v>
      </c>
      <c r="B50" s="100">
        <v>93</v>
      </c>
      <c r="C50" s="9">
        <v>30</v>
      </c>
      <c r="D50" s="90">
        <f t="shared" si="0"/>
        <v>2.79</v>
      </c>
      <c r="E50" s="6"/>
      <c r="F50" s="90">
        <v>50</v>
      </c>
      <c r="G50" s="22">
        <f t="shared" si="6"/>
        <v>1.5</v>
      </c>
      <c r="H50" s="4"/>
      <c r="I50" s="6"/>
      <c r="J50" s="4"/>
      <c r="K50" s="6"/>
      <c r="L50" s="6"/>
      <c r="M50" s="6"/>
      <c r="N50" s="6"/>
      <c r="O50" s="6"/>
      <c r="P50" s="6"/>
      <c r="Q50" s="6"/>
      <c r="R50" s="6"/>
      <c r="S50" s="6"/>
    </row>
    <row r="51" spans="1:19" s="105" customFormat="1" ht="15" customHeight="1" x14ac:dyDescent="0.2">
      <c r="A51" s="99" t="s">
        <v>44</v>
      </c>
      <c r="B51" s="100">
        <v>93</v>
      </c>
      <c r="C51" s="101"/>
      <c r="D51" s="95"/>
      <c r="E51" s="103">
        <v>90</v>
      </c>
      <c r="F51" s="104"/>
      <c r="G51" s="104">
        <f>SUM(G52)</f>
        <v>3.69</v>
      </c>
      <c r="H51" s="35">
        <v>8.4600000000000009</v>
      </c>
      <c r="I51" s="35">
        <v>2.5099999999999998</v>
      </c>
      <c r="J51" s="35">
        <v>44.33</v>
      </c>
      <c r="K51" s="35">
        <v>186</v>
      </c>
      <c r="L51" s="114">
        <v>0.04</v>
      </c>
      <c r="M51" s="114"/>
      <c r="N51" s="114"/>
      <c r="O51" s="114">
        <v>0.36</v>
      </c>
      <c r="P51" s="114">
        <v>9.1999999999999993</v>
      </c>
      <c r="Q51" s="114">
        <v>42.4</v>
      </c>
      <c r="R51" s="114">
        <v>10</v>
      </c>
      <c r="S51" s="114">
        <v>1.24</v>
      </c>
    </row>
    <row r="52" spans="1:19" ht="15" customHeight="1" x14ac:dyDescent="0.2">
      <c r="A52" s="10" t="s">
        <v>43</v>
      </c>
      <c r="B52" s="100">
        <v>93</v>
      </c>
      <c r="C52" s="9">
        <v>90</v>
      </c>
      <c r="D52" s="90">
        <f t="shared" si="0"/>
        <v>8.3699999999999992</v>
      </c>
      <c r="E52" s="6"/>
      <c r="F52" s="8">
        <v>41</v>
      </c>
      <c r="G52" s="8">
        <f>C52*F52/1000</f>
        <v>3.69</v>
      </c>
      <c r="H52" s="4"/>
      <c r="I52" s="6"/>
      <c r="J52" s="4"/>
      <c r="K52" s="6"/>
      <c r="L52" s="6"/>
      <c r="M52" s="6"/>
      <c r="N52" s="6"/>
      <c r="O52" s="6"/>
      <c r="P52" s="6"/>
      <c r="Q52" s="6"/>
      <c r="R52" s="6"/>
      <c r="S52" s="6"/>
    </row>
    <row r="53" spans="1:19" s="36" customFormat="1" ht="15" customHeight="1" x14ac:dyDescent="0.2">
      <c r="A53" s="163"/>
      <c r="B53" s="164"/>
      <c r="C53" s="179"/>
      <c r="D53" s="166"/>
      <c r="E53" s="167"/>
      <c r="F53" s="188"/>
      <c r="G53" s="167"/>
      <c r="H53" s="23">
        <f>SUM(H23:H52)</f>
        <v>31.650000000000002</v>
      </c>
      <c r="I53" s="23">
        <f t="shared" ref="I53:S53" si="9">SUM(I29:I52)</f>
        <v>18.68</v>
      </c>
      <c r="J53" s="23">
        <f t="shared" si="9"/>
        <v>109.33</v>
      </c>
      <c r="K53" s="23">
        <f t="shared" si="9"/>
        <v>865.86000000000013</v>
      </c>
      <c r="L53" s="23">
        <f t="shared" si="9"/>
        <v>0.31</v>
      </c>
      <c r="M53" s="23">
        <f t="shared" si="9"/>
        <v>61.17</v>
      </c>
      <c r="N53" s="23">
        <f t="shared" si="9"/>
        <v>74.8</v>
      </c>
      <c r="O53" s="23">
        <f t="shared" si="9"/>
        <v>1.2599999999999998</v>
      </c>
      <c r="P53" s="23">
        <f t="shared" si="9"/>
        <v>348.75</v>
      </c>
      <c r="Q53" s="23">
        <f t="shared" si="9"/>
        <v>411.78</v>
      </c>
      <c r="R53" s="23">
        <f t="shared" si="9"/>
        <v>107.13</v>
      </c>
      <c r="S53" s="23">
        <f t="shared" si="9"/>
        <v>3.88</v>
      </c>
    </row>
    <row r="54" spans="1:19" s="125" customFormat="1" ht="15" customHeight="1" x14ac:dyDescent="0.15">
      <c r="A54" s="145" t="s">
        <v>13</v>
      </c>
      <c r="B54" s="147">
        <v>93</v>
      </c>
      <c r="C54" s="141"/>
      <c r="D54" s="160"/>
      <c r="E54" s="141"/>
      <c r="F54" s="160"/>
      <c r="G54" s="141"/>
      <c r="H54" s="141"/>
      <c r="I54" s="141"/>
      <c r="J54" s="141"/>
      <c r="K54" s="142"/>
      <c r="L54" s="142"/>
      <c r="M54" s="142"/>
      <c r="N54" s="142"/>
      <c r="O54" s="142"/>
      <c r="P54" s="142"/>
      <c r="Q54" s="142"/>
      <c r="R54" s="142"/>
      <c r="S54" s="142"/>
    </row>
    <row r="55" spans="1:19" s="125" customFormat="1" ht="15" customHeight="1" x14ac:dyDescent="0.2">
      <c r="A55" s="92" t="s">
        <v>101</v>
      </c>
      <c r="B55" s="100">
        <v>93</v>
      </c>
      <c r="C55" s="201"/>
      <c r="D55" s="5"/>
      <c r="E55" s="103">
        <v>200</v>
      </c>
      <c r="F55" s="103"/>
      <c r="G55" s="104">
        <f>SUM(G56)</f>
        <v>12.54</v>
      </c>
      <c r="H55" s="104">
        <v>0.72</v>
      </c>
      <c r="I55" s="104">
        <v>0.54</v>
      </c>
      <c r="J55" s="104">
        <v>14.7</v>
      </c>
      <c r="K55" s="104">
        <v>89</v>
      </c>
      <c r="L55" s="40" t="s">
        <v>252</v>
      </c>
      <c r="M55" s="40">
        <v>7.5</v>
      </c>
      <c r="N55" s="40"/>
      <c r="O55" s="40">
        <v>0.15</v>
      </c>
      <c r="P55" s="40">
        <v>12</v>
      </c>
      <c r="Q55" s="40">
        <v>8.25</v>
      </c>
      <c r="R55" s="40">
        <v>6.75</v>
      </c>
      <c r="S55" s="40">
        <v>1.65</v>
      </c>
    </row>
    <row r="56" spans="1:19" s="125" customFormat="1" ht="15" customHeight="1" x14ac:dyDescent="0.2">
      <c r="A56" s="87" t="s">
        <v>99</v>
      </c>
      <c r="B56" s="100">
        <v>93</v>
      </c>
      <c r="C56" s="200">
        <v>200</v>
      </c>
      <c r="D56" s="8">
        <f t="shared" ref="D56" si="10">B56*C56/1000</f>
        <v>18.600000000000001</v>
      </c>
      <c r="E56" s="6"/>
      <c r="F56" s="8">
        <v>62.7</v>
      </c>
      <c r="G56" s="8">
        <f>C56*F56/1000</f>
        <v>12.54</v>
      </c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</row>
    <row r="57" spans="1:19" s="125" customFormat="1" ht="15" customHeight="1" x14ac:dyDescent="0.2">
      <c r="A57" s="33" t="s">
        <v>156</v>
      </c>
      <c r="B57" s="100">
        <v>93</v>
      </c>
      <c r="C57" s="35"/>
      <c r="D57" s="35"/>
      <c r="E57" s="35">
        <v>20</v>
      </c>
      <c r="F57" s="83"/>
      <c r="G57" s="83">
        <f>G58</f>
        <v>12.777379999999999</v>
      </c>
      <c r="H57" s="83">
        <v>5.2</v>
      </c>
      <c r="I57" s="83">
        <v>5.3</v>
      </c>
      <c r="J57" s="83">
        <v>0.7</v>
      </c>
      <c r="K57" s="83">
        <v>71.099999999999994</v>
      </c>
      <c r="L57" s="83">
        <v>0.01</v>
      </c>
      <c r="M57" s="83">
        <v>0.14000000000000001</v>
      </c>
      <c r="N57" s="83">
        <v>52</v>
      </c>
      <c r="O57" s="83">
        <v>0.1</v>
      </c>
      <c r="P57" s="83">
        <v>176</v>
      </c>
      <c r="Q57" s="83">
        <v>100</v>
      </c>
      <c r="R57" s="83">
        <v>7</v>
      </c>
      <c r="S57" s="83">
        <v>0.2</v>
      </c>
    </row>
    <row r="58" spans="1:19" s="125" customFormat="1" ht="15" customHeight="1" x14ac:dyDescent="0.2">
      <c r="A58" s="10" t="s">
        <v>156</v>
      </c>
      <c r="B58" s="100">
        <v>93</v>
      </c>
      <c r="C58" s="9">
        <v>22</v>
      </c>
      <c r="D58" s="8">
        <f>B58*C58/1000</f>
        <v>2.0459999999999998</v>
      </c>
      <c r="E58" s="6"/>
      <c r="F58" s="8">
        <v>580.79</v>
      </c>
      <c r="G58" s="8">
        <f>C58*F58/1000</f>
        <v>12.777379999999999</v>
      </c>
      <c r="H58" s="184"/>
      <c r="I58" s="184"/>
      <c r="J58" s="184"/>
      <c r="K58" s="184"/>
      <c r="L58" s="184"/>
      <c r="M58" s="184"/>
      <c r="N58" s="184"/>
      <c r="O58" s="184"/>
      <c r="P58" s="184"/>
      <c r="Q58" s="184"/>
      <c r="R58" s="184"/>
      <c r="S58" s="184"/>
    </row>
    <row r="59" spans="1:19" s="98" customFormat="1" ht="15" customHeight="1" x14ac:dyDescent="0.25">
      <c r="A59" s="99" t="s">
        <v>89</v>
      </c>
      <c r="B59" s="100">
        <v>93</v>
      </c>
      <c r="C59" s="172"/>
      <c r="D59" s="103"/>
      <c r="E59" s="103">
        <v>200</v>
      </c>
      <c r="F59" s="104"/>
      <c r="G59" s="104">
        <f>SUM(G60)</f>
        <v>12.86467</v>
      </c>
      <c r="H59" s="104">
        <v>5.8</v>
      </c>
      <c r="I59" s="104">
        <v>5</v>
      </c>
      <c r="J59" s="104">
        <v>16</v>
      </c>
      <c r="K59" s="104">
        <v>61.2</v>
      </c>
      <c r="L59" s="97">
        <v>0.08</v>
      </c>
      <c r="M59" s="97">
        <v>2.6</v>
      </c>
      <c r="N59" s="97">
        <v>40</v>
      </c>
      <c r="O59" s="97"/>
      <c r="P59" s="97">
        <v>240</v>
      </c>
      <c r="Q59" s="97">
        <v>180</v>
      </c>
      <c r="R59" s="97">
        <v>28</v>
      </c>
      <c r="S59" s="97">
        <v>0.2</v>
      </c>
    </row>
    <row r="60" spans="1:19" s="41" customFormat="1" ht="15" customHeight="1" x14ac:dyDescent="0.2">
      <c r="A60" s="10" t="s">
        <v>59</v>
      </c>
      <c r="B60" s="100">
        <v>93</v>
      </c>
      <c r="C60" s="9">
        <v>211</v>
      </c>
      <c r="D60" s="6">
        <f t="shared" ref="D60" si="11">B60*C60/1000</f>
        <v>19.623000000000001</v>
      </c>
      <c r="E60" s="6"/>
      <c r="F60" s="8">
        <v>60.97</v>
      </c>
      <c r="G60" s="8">
        <f>C60*F60/1000</f>
        <v>12.86467</v>
      </c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</row>
    <row r="61" spans="1:19" ht="15" customHeight="1" x14ac:dyDescent="0.2">
      <c r="A61" s="163"/>
      <c r="B61" s="164"/>
      <c r="C61" s="179"/>
      <c r="D61" s="166"/>
      <c r="E61" s="167"/>
      <c r="F61" s="167"/>
      <c r="G61" s="167"/>
      <c r="H61" s="23">
        <f>SUM(H55:H59)</f>
        <v>11.719999999999999</v>
      </c>
      <c r="I61" s="23">
        <f t="shared" ref="I61:S61" si="12">SUM(I55:I59)</f>
        <v>10.84</v>
      </c>
      <c r="J61" s="23">
        <f t="shared" si="12"/>
        <v>31.4</v>
      </c>
      <c r="K61" s="23">
        <f t="shared" si="12"/>
        <v>221.3</v>
      </c>
      <c r="L61" s="23">
        <f t="shared" si="12"/>
        <v>0.09</v>
      </c>
      <c r="M61" s="23">
        <f t="shared" si="12"/>
        <v>10.24</v>
      </c>
      <c r="N61" s="23">
        <f t="shared" si="12"/>
        <v>92</v>
      </c>
      <c r="O61" s="23">
        <f t="shared" si="12"/>
        <v>0.25</v>
      </c>
      <c r="P61" s="23">
        <f t="shared" si="12"/>
        <v>428</v>
      </c>
      <c r="Q61" s="23">
        <f t="shared" si="12"/>
        <v>288.25</v>
      </c>
      <c r="R61" s="23">
        <f t="shared" si="12"/>
        <v>41.75</v>
      </c>
      <c r="S61" s="23">
        <f t="shared" si="12"/>
        <v>2.0499999999999998</v>
      </c>
    </row>
    <row r="62" spans="1:19" x14ac:dyDescent="0.2">
      <c r="A62" s="58"/>
      <c r="B62" s="58"/>
      <c r="C62" s="58"/>
      <c r="D62" s="58"/>
      <c r="E62" s="58"/>
      <c r="F62" s="224" t="s">
        <v>47</v>
      </c>
      <c r="G62" s="50">
        <f>E64*E65</f>
        <v>11016.639570000003</v>
      </c>
      <c r="H62" s="155">
        <f>H21+H53+H61</f>
        <v>64.73</v>
      </c>
      <c r="I62" s="155">
        <f>I21+I53+I61</f>
        <v>46.959999999999994</v>
      </c>
      <c r="J62" s="155">
        <f>J21+J53+J61</f>
        <v>212.72</v>
      </c>
      <c r="K62" s="155">
        <f>K21+K53+K61</f>
        <v>1820.16</v>
      </c>
      <c r="L62" s="155">
        <f t="shared" ref="L62:S62" si="13">L21+L53+L61</f>
        <v>0.87</v>
      </c>
      <c r="M62" s="155">
        <f t="shared" si="13"/>
        <v>74.64</v>
      </c>
      <c r="N62" s="155">
        <f t="shared" si="13"/>
        <v>238.39999999999998</v>
      </c>
      <c r="O62" s="155">
        <f t="shared" si="13"/>
        <v>2.5599999999999996</v>
      </c>
      <c r="P62" s="155">
        <f t="shared" si="13"/>
        <v>1013.88</v>
      </c>
      <c r="Q62" s="155">
        <f t="shared" si="13"/>
        <v>982.64</v>
      </c>
      <c r="R62" s="155">
        <f t="shared" si="13"/>
        <v>217.64</v>
      </c>
      <c r="S62" s="155">
        <f t="shared" si="13"/>
        <v>9.7799999999999994</v>
      </c>
    </row>
    <row r="64" spans="1:19" x14ac:dyDescent="0.2">
      <c r="A64" s="2" t="s">
        <v>48</v>
      </c>
      <c r="E64" s="177">
        <v>93</v>
      </c>
      <c r="F64" s="2" t="s">
        <v>49</v>
      </c>
    </row>
    <row r="65" spans="1:9" x14ac:dyDescent="0.2">
      <c r="A65" s="2" t="s">
        <v>50</v>
      </c>
      <c r="E65" s="176">
        <f>SUM(G9+G15+G19+G23+G29+G39+G44+G48+G51+G55+G59)</f>
        <v>118.45849000000003</v>
      </c>
      <c r="F65" s="2" t="s">
        <v>51</v>
      </c>
    </row>
    <row r="67" spans="1:9" ht="15" customHeight="1" x14ac:dyDescent="0.2">
      <c r="A67" s="2" t="s">
        <v>271</v>
      </c>
      <c r="B67" s="3" t="s">
        <v>272</v>
      </c>
      <c r="E67" s="2" t="s">
        <v>52</v>
      </c>
      <c r="H67" s="3"/>
      <c r="I67" s="2" t="s">
        <v>53</v>
      </c>
    </row>
  </sheetData>
  <mergeCells count="6">
    <mergeCell ref="H5:K5"/>
    <mergeCell ref="A1:B1"/>
    <mergeCell ref="A2:B2"/>
    <mergeCell ref="A3:B3"/>
    <mergeCell ref="A4:B4"/>
    <mergeCell ref="C4:G5"/>
  </mergeCells>
  <pageMargins left="0.78740157480314965" right="0.39370078740157483" top="0.39370078740157483" bottom="0.39370078740157483" header="0.31496062992125984" footer="0.31496062992125984"/>
  <pageSetup paperSize="9" scale="44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3"/>
  <sheetViews>
    <sheetView view="pageBreakPreview" topLeftCell="A46" zoomScale="96" zoomScaleNormal="110" zoomScaleSheetLayoutView="96" workbookViewId="0">
      <selection activeCell="B53" sqref="B53"/>
    </sheetView>
  </sheetViews>
  <sheetFormatPr defaultColWidth="8.85546875" defaultRowHeight="12.75" x14ac:dyDescent="0.2"/>
  <cols>
    <col min="1" max="1" width="19.140625" style="2" bestFit="1" customWidth="1"/>
    <col min="2" max="2" width="12" style="2" customWidth="1"/>
    <col min="3" max="6" width="9.7109375" style="2" customWidth="1"/>
    <col min="7" max="7" width="12.5703125" style="2" customWidth="1"/>
    <col min="8" max="11" width="9.7109375" style="2" customWidth="1"/>
    <col min="12" max="16384" width="8.85546875" style="2"/>
  </cols>
  <sheetData>
    <row r="1" spans="1:19" x14ac:dyDescent="0.2">
      <c r="A1" s="273" t="s">
        <v>147</v>
      </c>
      <c r="B1" s="273"/>
    </row>
    <row r="2" spans="1:19" x14ac:dyDescent="0.2">
      <c r="A2" s="271" t="s">
        <v>14</v>
      </c>
      <c r="B2" s="271"/>
    </row>
    <row r="3" spans="1:19" x14ac:dyDescent="0.2">
      <c r="A3" s="270" t="s">
        <v>17</v>
      </c>
      <c r="B3" s="270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19.5" x14ac:dyDescent="0.25">
      <c r="C5" s="272"/>
      <c r="D5" s="272"/>
      <c r="E5" s="272"/>
      <c r="F5" s="272"/>
      <c r="G5" s="272"/>
      <c r="H5" s="269" t="s">
        <v>83</v>
      </c>
      <c r="I5" s="269"/>
      <c r="J5" s="269"/>
      <c r="K5" s="269"/>
    </row>
    <row r="6" spans="1:19" x14ac:dyDescent="0.2">
      <c r="E6" s="214" t="s">
        <v>216</v>
      </c>
    </row>
    <row r="7" spans="1:19" s="1" customFormat="1" ht="43.9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s="138" customFormat="1" ht="15" customHeight="1" x14ac:dyDescent="0.25">
      <c r="A8" s="145" t="s">
        <v>11</v>
      </c>
      <c r="B8" s="135">
        <v>156</v>
      </c>
      <c r="C8" s="141"/>
      <c r="D8" s="141"/>
      <c r="E8" s="141"/>
      <c r="F8" s="141"/>
      <c r="G8" s="141"/>
      <c r="H8" s="141"/>
      <c r="I8" s="141"/>
      <c r="J8" s="141"/>
      <c r="K8" s="142"/>
      <c r="L8" s="142"/>
      <c r="M8" s="142"/>
      <c r="N8" s="142"/>
      <c r="O8" s="142"/>
      <c r="P8" s="142"/>
      <c r="Q8" s="142"/>
      <c r="R8" s="142"/>
      <c r="S8" s="142"/>
    </row>
    <row r="9" spans="1:19" s="105" customFormat="1" ht="25.5" x14ac:dyDescent="0.25">
      <c r="A9" s="92" t="s">
        <v>184</v>
      </c>
      <c r="B9" s="100">
        <v>156</v>
      </c>
      <c r="C9" s="201"/>
      <c r="D9" s="96"/>
      <c r="E9" s="103" t="s">
        <v>163</v>
      </c>
      <c r="F9" s="96"/>
      <c r="G9" s="104">
        <f>G10+G11+G12+G13+G14</f>
        <v>14.225000000000003</v>
      </c>
      <c r="H9" s="95">
        <v>5.0999999999999996</v>
      </c>
      <c r="I9" s="104">
        <v>10.72</v>
      </c>
      <c r="J9" s="95">
        <v>25.91</v>
      </c>
      <c r="K9" s="104">
        <v>251</v>
      </c>
      <c r="L9" s="104">
        <v>0.4</v>
      </c>
      <c r="M9" s="104">
        <v>1.9</v>
      </c>
      <c r="N9" s="104">
        <v>71.599999999999994</v>
      </c>
      <c r="O9" s="104">
        <v>0.4</v>
      </c>
      <c r="P9" s="104">
        <v>92.3</v>
      </c>
      <c r="Q9" s="104">
        <v>128</v>
      </c>
      <c r="R9" s="104">
        <v>26.7</v>
      </c>
      <c r="S9" s="104">
        <v>1.3</v>
      </c>
    </row>
    <row r="10" spans="1:19" ht="15" customHeight="1" x14ac:dyDescent="0.2">
      <c r="A10" s="149" t="s">
        <v>59</v>
      </c>
      <c r="B10" s="100">
        <v>156</v>
      </c>
      <c r="C10" s="202">
        <v>100</v>
      </c>
      <c r="D10" s="55">
        <f>B10*C10/1000</f>
        <v>15.6</v>
      </c>
      <c r="E10" s="7"/>
      <c r="F10" s="55">
        <v>60.97</v>
      </c>
      <c r="G10" s="22">
        <f>C10*F10/1000</f>
        <v>6.0970000000000004</v>
      </c>
      <c r="H10" s="55"/>
      <c r="I10" s="22"/>
      <c r="J10" s="55"/>
      <c r="K10" s="22"/>
      <c r="L10" s="22"/>
      <c r="M10" s="22"/>
      <c r="N10" s="22"/>
      <c r="O10" s="22"/>
      <c r="P10" s="22"/>
      <c r="Q10" s="22"/>
      <c r="R10" s="22"/>
      <c r="S10" s="22"/>
    </row>
    <row r="11" spans="1:19" s="36" customFormat="1" ht="15" customHeight="1" x14ac:dyDescent="0.2">
      <c r="A11" s="149" t="s">
        <v>41</v>
      </c>
      <c r="B11" s="100">
        <v>156</v>
      </c>
      <c r="C11" s="202">
        <v>10</v>
      </c>
      <c r="D11" s="55">
        <f t="shared" ref="D11:D54" si="0">B11*C11/1000</f>
        <v>1.56</v>
      </c>
      <c r="E11" s="7"/>
      <c r="F11" s="55">
        <v>450</v>
      </c>
      <c r="G11" s="22">
        <f t="shared" ref="G11:G22" si="1">C11*F11/1000</f>
        <v>4.5</v>
      </c>
      <c r="H11" s="55"/>
      <c r="I11" s="22"/>
      <c r="J11" s="55"/>
      <c r="K11" s="22"/>
      <c r="L11" s="22"/>
      <c r="M11" s="22"/>
      <c r="N11" s="22"/>
      <c r="O11" s="22"/>
      <c r="P11" s="22"/>
      <c r="Q11" s="22"/>
      <c r="R11" s="22"/>
      <c r="S11" s="22"/>
    </row>
    <row r="12" spans="1:19" ht="15" customHeight="1" x14ac:dyDescent="0.2">
      <c r="A12" s="149" t="s">
        <v>22</v>
      </c>
      <c r="B12" s="100">
        <v>156</v>
      </c>
      <c r="C12" s="202">
        <v>6</v>
      </c>
      <c r="D12" s="55">
        <f t="shared" si="0"/>
        <v>0.93600000000000005</v>
      </c>
      <c r="E12" s="7"/>
      <c r="F12" s="55">
        <v>50</v>
      </c>
      <c r="G12" s="22">
        <f t="shared" si="1"/>
        <v>0.3</v>
      </c>
      <c r="H12" s="55"/>
      <c r="I12" s="22"/>
      <c r="J12" s="55"/>
      <c r="K12" s="22"/>
      <c r="L12" s="22"/>
      <c r="M12" s="22"/>
      <c r="N12" s="22"/>
      <c r="O12" s="22"/>
      <c r="P12" s="22"/>
      <c r="Q12" s="22"/>
      <c r="R12" s="22"/>
      <c r="S12" s="22"/>
    </row>
    <row r="13" spans="1:19" ht="15" customHeight="1" x14ac:dyDescent="0.2">
      <c r="A13" s="149" t="s">
        <v>35</v>
      </c>
      <c r="B13" s="100">
        <v>156</v>
      </c>
      <c r="C13" s="202">
        <v>44</v>
      </c>
      <c r="D13" s="55">
        <f t="shared" si="0"/>
        <v>6.8639999999999999</v>
      </c>
      <c r="E13" s="7"/>
      <c r="F13" s="55">
        <v>75</v>
      </c>
      <c r="G13" s="22">
        <f t="shared" si="1"/>
        <v>3.3</v>
      </c>
      <c r="H13" s="55"/>
      <c r="I13" s="22"/>
      <c r="J13" s="55"/>
      <c r="K13" s="22"/>
      <c r="L13" s="22"/>
      <c r="M13" s="22"/>
      <c r="N13" s="22"/>
      <c r="O13" s="22"/>
      <c r="P13" s="22"/>
      <c r="Q13" s="22"/>
      <c r="R13" s="22"/>
      <c r="S13" s="22"/>
    </row>
    <row r="14" spans="1:19" s="36" customFormat="1" ht="15" customHeight="1" x14ac:dyDescent="0.2">
      <c r="A14" s="87" t="s">
        <v>19</v>
      </c>
      <c r="B14" s="100">
        <v>156</v>
      </c>
      <c r="C14" s="200">
        <v>2</v>
      </c>
      <c r="D14" s="90">
        <f t="shared" si="0"/>
        <v>0.312</v>
      </c>
      <c r="E14" s="6"/>
      <c r="F14" s="90">
        <v>14</v>
      </c>
      <c r="G14" s="22">
        <f t="shared" si="1"/>
        <v>2.8000000000000001E-2</v>
      </c>
      <c r="H14" s="90"/>
      <c r="I14" s="8"/>
      <c r="J14" s="90"/>
      <c r="K14" s="8"/>
      <c r="L14" s="8"/>
      <c r="M14" s="8"/>
      <c r="N14" s="8"/>
      <c r="O14" s="8"/>
      <c r="P14" s="8"/>
      <c r="Q14" s="8"/>
      <c r="R14" s="8"/>
      <c r="S14" s="8"/>
    </row>
    <row r="15" spans="1:19" s="36" customFormat="1" ht="15" customHeight="1" x14ac:dyDescent="0.2">
      <c r="A15" s="33" t="s">
        <v>156</v>
      </c>
      <c r="B15" s="100">
        <v>156</v>
      </c>
      <c r="C15" s="35"/>
      <c r="D15" s="35"/>
      <c r="E15" s="35">
        <v>30</v>
      </c>
      <c r="F15" s="83"/>
      <c r="G15" s="83">
        <f>G16</f>
        <v>18.584959999999999</v>
      </c>
      <c r="H15" s="83">
        <v>5.2</v>
      </c>
      <c r="I15" s="83">
        <v>5.3</v>
      </c>
      <c r="J15" s="83">
        <v>0.7</v>
      </c>
      <c r="K15" s="83">
        <v>71.099999999999994</v>
      </c>
      <c r="L15" s="83">
        <v>0.01</v>
      </c>
      <c r="M15" s="83">
        <v>0.14000000000000001</v>
      </c>
      <c r="N15" s="83">
        <v>52</v>
      </c>
      <c r="O15" s="83">
        <v>0.1</v>
      </c>
      <c r="P15" s="83">
        <v>176</v>
      </c>
      <c r="Q15" s="83">
        <v>100</v>
      </c>
      <c r="R15" s="83">
        <v>7</v>
      </c>
      <c r="S15" s="83">
        <v>0.2</v>
      </c>
    </row>
    <row r="16" spans="1:19" s="36" customFormat="1" ht="15" customHeight="1" x14ac:dyDescent="0.2">
      <c r="A16" s="10" t="s">
        <v>156</v>
      </c>
      <c r="B16" s="100">
        <v>156</v>
      </c>
      <c r="C16" s="9">
        <v>32</v>
      </c>
      <c r="D16" s="8">
        <f>B16*C16/1000</f>
        <v>4.992</v>
      </c>
      <c r="E16" s="6"/>
      <c r="F16" s="8">
        <v>580.78</v>
      </c>
      <c r="G16" s="8">
        <f>C16*F16/1000</f>
        <v>18.584959999999999</v>
      </c>
      <c r="H16" s="184"/>
      <c r="I16" s="184"/>
      <c r="J16" s="184"/>
      <c r="K16" s="184"/>
      <c r="L16" s="184"/>
      <c r="M16" s="184"/>
      <c r="N16" s="184"/>
      <c r="O16" s="184"/>
      <c r="P16" s="184"/>
      <c r="Q16" s="184"/>
      <c r="R16" s="184"/>
      <c r="S16" s="184"/>
    </row>
    <row r="17" spans="1:19" s="105" customFormat="1" ht="15.6" customHeight="1" x14ac:dyDescent="0.2">
      <c r="A17" s="92" t="s">
        <v>70</v>
      </c>
      <c r="B17" s="100">
        <v>156</v>
      </c>
      <c r="C17" s="204"/>
      <c r="D17" s="95">
        <f t="shared" si="0"/>
        <v>0</v>
      </c>
      <c r="E17" s="103">
        <v>200</v>
      </c>
      <c r="F17" s="95"/>
      <c r="G17" s="83">
        <f>G18+G19+G20</f>
        <v>7.5173200000000007</v>
      </c>
      <c r="H17" s="95">
        <v>4.08</v>
      </c>
      <c r="I17" s="104">
        <v>3.55</v>
      </c>
      <c r="J17" s="95">
        <v>17.579999999999998</v>
      </c>
      <c r="K17" s="104">
        <v>119</v>
      </c>
      <c r="L17" s="103">
        <v>0.02</v>
      </c>
      <c r="M17" s="103">
        <v>1.33</v>
      </c>
      <c r="N17" s="103"/>
      <c r="O17" s="103"/>
      <c r="P17" s="103">
        <v>133.33000000000001</v>
      </c>
      <c r="Q17" s="103">
        <v>111.11</v>
      </c>
      <c r="R17" s="103">
        <v>25.56</v>
      </c>
      <c r="S17" s="103">
        <v>2</v>
      </c>
    </row>
    <row r="18" spans="1:19" ht="15" customHeight="1" x14ac:dyDescent="0.2">
      <c r="A18" s="149" t="s">
        <v>111</v>
      </c>
      <c r="B18" s="100">
        <v>156</v>
      </c>
      <c r="C18" s="202">
        <v>4</v>
      </c>
      <c r="D18" s="55">
        <f t="shared" si="0"/>
        <v>0.624</v>
      </c>
      <c r="E18" s="7"/>
      <c r="F18" s="55">
        <v>105.08</v>
      </c>
      <c r="G18" s="22">
        <f t="shared" si="1"/>
        <v>0.42031999999999997</v>
      </c>
      <c r="H18" s="55"/>
      <c r="I18" s="22"/>
      <c r="J18" s="55"/>
      <c r="K18" s="22"/>
      <c r="L18" s="22"/>
      <c r="M18" s="22"/>
      <c r="N18" s="22"/>
      <c r="O18" s="22"/>
      <c r="P18" s="22"/>
      <c r="Q18" s="22"/>
      <c r="R18" s="22"/>
      <c r="S18" s="22"/>
    </row>
    <row r="19" spans="1:19" s="105" customFormat="1" ht="15" customHeight="1" x14ac:dyDescent="0.2">
      <c r="A19" s="149" t="s">
        <v>59</v>
      </c>
      <c r="B19" s="100">
        <v>156</v>
      </c>
      <c r="C19" s="202">
        <v>100</v>
      </c>
      <c r="D19" s="55">
        <f t="shared" si="0"/>
        <v>15.6</v>
      </c>
      <c r="E19" s="7"/>
      <c r="F19" s="55">
        <v>60.97</v>
      </c>
      <c r="G19" s="22">
        <f t="shared" si="1"/>
        <v>6.0970000000000004</v>
      </c>
      <c r="H19" s="55"/>
      <c r="I19" s="22"/>
      <c r="J19" s="55"/>
      <c r="K19" s="22"/>
      <c r="L19" s="22"/>
      <c r="M19" s="22"/>
      <c r="N19" s="22"/>
      <c r="O19" s="22"/>
      <c r="P19" s="22"/>
      <c r="Q19" s="22"/>
      <c r="R19" s="22"/>
      <c r="S19" s="22"/>
    </row>
    <row r="20" spans="1:19" ht="15" customHeight="1" x14ac:dyDescent="0.2">
      <c r="A20" s="87" t="s">
        <v>22</v>
      </c>
      <c r="B20" s="100">
        <v>156</v>
      </c>
      <c r="C20" s="200">
        <v>20</v>
      </c>
      <c r="D20" s="90">
        <f t="shared" si="0"/>
        <v>3.12</v>
      </c>
      <c r="E20" s="6"/>
      <c r="F20" s="90">
        <v>50</v>
      </c>
      <c r="G20" s="8">
        <f t="shared" si="1"/>
        <v>1</v>
      </c>
      <c r="H20" s="90"/>
      <c r="I20" s="8"/>
      <c r="J20" s="90"/>
      <c r="K20" s="8"/>
      <c r="L20" s="8"/>
      <c r="M20" s="8"/>
      <c r="N20" s="8"/>
      <c r="O20" s="8"/>
      <c r="P20" s="8"/>
      <c r="Q20" s="8"/>
      <c r="R20" s="8"/>
      <c r="S20" s="8"/>
    </row>
    <row r="21" spans="1:19" s="105" customFormat="1" ht="15" customHeight="1" x14ac:dyDescent="0.2">
      <c r="A21" s="99" t="s">
        <v>149</v>
      </c>
      <c r="B21" s="100">
        <v>156</v>
      </c>
      <c r="C21" s="110"/>
      <c r="D21" s="95">
        <f t="shared" si="0"/>
        <v>0</v>
      </c>
      <c r="E21" s="103">
        <v>100</v>
      </c>
      <c r="F21" s="95"/>
      <c r="G21" s="83">
        <f>G22</f>
        <v>4.0999999999999996</v>
      </c>
      <c r="H21" s="103">
        <v>12.18</v>
      </c>
      <c r="I21" s="103">
        <v>3.17</v>
      </c>
      <c r="J21" s="103">
        <v>28.5</v>
      </c>
      <c r="K21" s="104">
        <v>233.8</v>
      </c>
      <c r="L21" s="104">
        <v>0.05</v>
      </c>
      <c r="M21" s="104"/>
      <c r="N21" s="104"/>
      <c r="O21" s="104">
        <v>0.65</v>
      </c>
      <c r="P21" s="104">
        <v>11.5</v>
      </c>
      <c r="Q21" s="104">
        <v>43.5</v>
      </c>
      <c r="R21" s="104">
        <v>16.5</v>
      </c>
      <c r="S21" s="104">
        <v>0.55000000000000004</v>
      </c>
    </row>
    <row r="22" spans="1:19" ht="15" customHeight="1" x14ac:dyDescent="0.2">
      <c r="A22" s="10" t="s">
        <v>149</v>
      </c>
      <c r="B22" s="100">
        <v>156</v>
      </c>
      <c r="C22" s="9">
        <v>100</v>
      </c>
      <c r="D22" s="90">
        <f t="shared" si="0"/>
        <v>15.6</v>
      </c>
      <c r="E22" s="6"/>
      <c r="F22" s="90">
        <v>41</v>
      </c>
      <c r="G22" s="8">
        <f t="shared" si="1"/>
        <v>4.0999999999999996</v>
      </c>
      <c r="H22" s="90"/>
      <c r="I22" s="8"/>
      <c r="J22" s="90"/>
      <c r="K22" s="8"/>
      <c r="L22" s="8"/>
      <c r="M22" s="8"/>
      <c r="N22" s="8"/>
      <c r="O22" s="8"/>
      <c r="P22" s="8"/>
      <c r="Q22" s="8"/>
      <c r="R22" s="8"/>
      <c r="S22" s="8"/>
    </row>
    <row r="23" spans="1:19" s="105" customFormat="1" x14ac:dyDescent="0.2">
      <c r="A23" s="163"/>
      <c r="B23" s="100">
        <v>156</v>
      </c>
      <c r="C23" s="179"/>
      <c r="D23" s="166"/>
      <c r="E23" s="167"/>
      <c r="F23" s="188"/>
      <c r="G23" s="167"/>
      <c r="H23" s="23">
        <f>SUM(H9:H22)</f>
        <v>26.560000000000002</v>
      </c>
      <c r="I23" s="23">
        <f>SUM(I9:I22)</f>
        <v>22.740000000000002</v>
      </c>
      <c r="J23" s="23">
        <f>SUM(J9:J22)</f>
        <v>72.69</v>
      </c>
      <c r="K23" s="23">
        <f>SUM(K9:K22)</f>
        <v>674.90000000000009</v>
      </c>
      <c r="L23" s="23">
        <f t="shared" ref="L23:S23" si="2">SUM(L9:L22)</f>
        <v>0.48000000000000004</v>
      </c>
      <c r="M23" s="23">
        <f t="shared" si="2"/>
        <v>3.37</v>
      </c>
      <c r="N23" s="23">
        <f t="shared" si="2"/>
        <v>123.6</v>
      </c>
      <c r="O23" s="23">
        <f t="shared" si="2"/>
        <v>1.1499999999999999</v>
      </c>
      <c r="P23" s="23">
        <f t="shared" si="2"/>
        <v>413.13</v>
      </c>
      <c r="Q23" s="23">
        <f t="shared" si="2"/>
        <v>382.61</v>
      </c>
      <c r="R23" s="23">
        <f t="shared" si="2"/>
        <v>75.760000000000005</v>
      </c>
      <c r="S23" s="23">
        <f t="shared" si="2"/>
        <v>4.05</v>
      </c>
    </row>
    <row r="24" spans="1:19" ht="27.75" customHeight="1" x14ac:dyDescent="0.2">
      <c r="A24" s="134" t="s">
        <v>12</v>
      </c>
      <c r="B24" s="135">
        <f>B8</f>
        <v>156</v>
      </c>
      <c r="C24" s="136"/>
      <c r="D24" s="158"/>
      <c r="E24" s="136"/>
      <c r="F24" s="158"/>
      <c r="G24" s="136"/>
      <c r="H24" s="136"/>
      <c r="I24" s="136"/>
      <c r="J24" s="136"/>
      <c r="K24" s="137"/>
      <c r="L24" s="137"/>
      <c r="M24" s="137"/>
      <c r="N24" s="137"/>
      <c r="O24" s="137"/>
      <c r="P24" s="137"/>
      <c r="Q24" s="137"/>
      <c r="R24" s="137"/>
      <c r="S24" s="137"/>
    </row>
    <row r="25" spans="1:19" ht="29.25" customHeight="1" x14ac:dyDescent="0.2">
      <c r="A25" s="92" t="s">
        <v>230</v>
      </c>
      <c r="B25" s="100">
        <v>156</v>
      </c>
      <c r="C25" s="204"/>
      <c r="D25" s="95"/>
      <c r="E25" s="103">
        <v>100</v>
      </c>
      <c r="F25" s="95"/>
      <c r="G25" s="104">
        <f>SUM(G26:G30)</f>
        <v>6.4270999999999994</v>
      </c>
      <c r="H25" s="95">
        <v>1</v>
      </c>
      <c r="I25" s="104">
        <v>2</v>
      </c>
      <c r="J25" s="95">
        <v>6.1</v>
      </c>
      <c r="K25" s="104">
        <v>46.4</v>
      </c>
      <c r="L25" s="104">
        <v>0.1</v>
      </c>
      <c r="M25" s="104">
        <v>13</v>
      </c>
      <c r="N25" s="104"/>
      <c r="O25" s="104">
        <v>2.95</v>
      </c>
      <c r="P25" s="104">
        <v>40</v>
      </c>
      <c r="Q25" s="104">
        <v>48.8</v>
      </c>
      <c r="R25" s="104">
        <v>23.4</v>
      </c>
      <c r="S25" s="104">
        <v>1.02</v>
      </c>
    </row>
    <row r="26" spans="1:19" ht="15" customHeight="1" x14ac:dyDescent="0.2">
      <c r="A26" s="149" t="s">
        <v>27</v>
      </c>
      <c r="B26" s="100">
        <v>156</v>
      </c>
      <c r="C26" s="202">
        <v>63</v>
      </c>
      <c r="D26" s="55">
        <f t="shared" ref="D26:D30" si="3">B26*C26/1000</f>
        <v>9.8279999999999994</v>
      </c>
      <c r="E26" s="7"/>
      <c r="F26" s="55">
        <v>16.899999999999999</v>
      </c>
      <c r="G26" s="22">
        <f>C26*F26/1000</f>
        <v>1.0646999999999998</v>
      </c>
      <c r="H26" s="54"/>
      <c r="I26" s="7"/>
      <c r="J26" s="54"/>
      <c r="K26" s="7"/>
      <c r="L26" s="7"/>
      <c r="M26" s="7"/>
      <c r="N26" s="7"/>
      <c r="O26" s="7"/>
      <c r="P26" s="7"/>
      <c r="Q26" s="7"/>
      <c r="R26" s="7"/>
      <c r="S26" s="7"/>
    </row>
    <row r="27" spans="1:19" ht="15" customHeight="1" x14ac:dyDescent="0.2">
      <c r="A27" s="149" t="s">
        <v>28</v>
      </c>
      <c r="B27" s="100">
        <v>156</v>
      </c>
      <c r="C27" s="202">
        <v>26</v>
      </c>
      <c r="D27" s="55">
        <f t="shared" si="3"/>
        <v>4.056</v>
      </c>
      <c r="E27" s="7"/>
      <c r="F27" s="55">
        <v>22.4</v>
      </c>
      <c r="G27" s="22">
        <f t="shared" ref="G27:G30" si="4">C27*F27/1000</f>
        <v>0.58240000000000003</v>
      </c>
      <c r="H27" s="54"/>
      <c r="I27" s="7"/>
      <c r="J27" s="54"/>
      <c r="K27" s="7"/>
      <c r="L27" s="7"/>
      <c r="M27" s="7"/>
      <c r="N27" s="7"/>
      <c r="O27" s="7"/>
      <c r="P27" s="7"/>
      <c r="Q27" s="7"/>
      <c r="R27" s="7"/>
      <c r="S27" s="7"/>
    </row>
    <row r="28" spans="1:19" ht="15" customHeight="1" x14ac:dyDescent="0.2">
      <c r="A28" s="149" t="s">
        <v>215</v>
      </c>
      <c r="B28" s="100">
        <v>156</v>
      </c>
      <c r="C28" s="202">
        <v>26</v>
      </c>
      <c r="D28" s="55">
        <f t="shared" si="3"/>
        <v>4.056</v>
      </c>
      <c r="E28" s="7"/>
      <c r="F28" s="55">
        <v>113</v>
      </c>
      <c r="G28" s="22">
        <f t="shared" si="4"/>
        <v>2.9380000000000002</v>
      </c>
      <c r="H28" s="54"/>
      <c r="I28" s="7"/>
      <c r="J28" s="54"/>
      <c r="K28" s="7"/>
      <c r="L28" s="7"/>
      <c r="M28" s="7"/>
      <c r="N28" s="7"/>
      <c r="O28" s="7"/>
      <c r="P28" s="7"/>
      <c r="Q28" s="7"/>
      <c r="R28" s="7"/>
      <c r="S28" s="7"/>
    </row>
    <row r="29" spans="1:19" ht="15" customHeight="1" x14ac:dyDescent="0.2">
      <c r="A29" s="149" t="s">
        <v>68</v>
      </c>
      <c r="B29" s="100">
        <v>156</v>
      </c>
      <c r="C29" s="202">
        <v>8</v>
      </c>
      <c r="D29" s="55">
        <f t="shared" si="3"/>
        <v>1.248</v>
      </c>
      <c r="E29" s="7"/>
      <c r="F29" s="55">
        <v>5.7</v>
      </c>
      <c r="G29" s="22">
        <f>C29*F29/40</f>
        <v>1.1400000000000001</v>
      </c>
      <c r="H29" s="54"/>
      <c r="I29" s="7"/>
      <c r="J29" s="54"/>
      <c r="K29" s="7"/>
      <c r="L29" s="7"/>
      <c r="M29" s="7"/>
      <c r="N29" s="7"/>
      <c r="O29" s="7"/>
      <c r="P29" s="7"/>
      <c r="Q29" s="7"/>
      <c r="R29" s="7"/>
      <c r="S29" s="7"/>
    </row>
    <row r="30" spans="1:19" ht="15" customHeight="1" x14ac:dyDescent="0.2">
      <c r="A30" s="149" t="s">
        <v>25</v>
      </c>
      <c r="B30" s="100">
        <v>156</v>
      </c>
      <c r="C30" s="202">
        <v>6</v>
      </c>
      <c r="D30" s="55">
        <f t="shared" si="3"/>
        <v>0.93600000000000005</v>
      </c>
      <c r="E30" s="7"/>
      <c r="F30" s="55">
        <v>117</v>
      </c>
      <c r="G30" s="22">
        <f t="shared" si="4"/>
        <v>0.70199999999999996</v>
      </c>
      <c r="H30" s="54"/>
      <c r="I30" s="7"/>
      <c r="J30" s="54"/>
      <c r="K30" s="7"/>
      <c r="L30" s="7"/>
      <c r="M30" s="7"/>
      <c r="N30" s="7"/>
      <c r="O30" s="7"/>
      <c r="P30" s="7"/>
      <c r="Q30" s="7"/>
      <c r="R30" s="7"/>
      <c r="S30" s="7"/>
    </row>
    <row r="31" spans="1:19" s="105" customFormat="1" ht="74.25" customHeight="1" x14ac:dyDescent="0.25">
      <c r="A31" s="92" t="s">
        <v>232</v>
      </c>
      <c r="B31" s="100">
        <v>156</v>
      </c>
      <c r="C31" s="204"/>
      <c r="D31" s="95"/>
      <c r="E31" s="103" t="s">
        <v>63</v>
      </c>
      <c r="F31" s="95"/>
      <c r="G31" s="104">
        <f>G32+G33+G34+G35+G36+G37+G38+G39+G40</f>
        <v>10.306000000000001</v>
      </c>
      <c r="H31" s="95">
        <v>2.69</v>
      </c>
      <c r="I31" s="104">
        <v>2.84</v>
      </c>
      <c r="J31" s="95">
        <v>2.75</v>
      </c>
      <c r="K31" s="104">
        <v>118</v>
      </c>
      <c r="L31" s="104">
        <v>0.1</v>
      </c>
      <c r="M31" s="104">
        <v>0.5</v>
      </c>
      <c r="N31" s="104">
        <v>23.4</v>
      </c>
      <c r="O31" s="104">
        <v>0.3</v>
      </c>
      <c r="P31" s="104">
        <v>197.3</v>
      </c>
      <c r="Q31" s="104">
        <v>166.9</v>
      </c>
      <c r="R31" s="104">
        <v>24.9</v>
      </c>
      <c r="S31" s="104">
        <v>0.5</v>
      </c>
    </row>
    <row r="32" spans="1:19" s="126" customFormat="1" ht="15" customHeight="1" x14ac:dyDescent="0.2">
      <c r="A32" s="149" t="s">
        <v>112</v>
      </c>
      <c r="B32" s="100">
        <v>156</v>
      </c>
      <c r="C32" s="202">
        <v>13</v>
      </c>
      <c r="D32" s="55">
        <f t="shared" si="0"/>
        <v>2.028</v>
      </c>
      <c r="E32" s="7"/>
      <c r="F32" s="55">
        <v>42.5</v>
      </c>
      <c r="G32" s="22">
        <f>C32*F32/1000</f>
        <v>0.55249999999999999</v>
      </c>
      <c r="H32" s="55"/>
      <c r="I32" s="22"/>
      <c r="J32" s="55"/>
      <c r="K32" s="22"/>
      <c r="L32" s="22"/>
      <c r="M32" s="22"/>
      <c r="N32" s="22"/>
      <c r="O32" s="22"/>
      <c r="P32" s="22"/>
      <c r="Q32" s="22"/>
      <c r="R32" s="22"/>
      <c r="S32" s="22"/>
    </row>
    <row r="33" spans="1:19" s="105" customFormat="1" ht="15" customHeight="1" x14ac:dyDescent="0.2">
      <c r="A33" s="149" t="s">
        <v>27</v>
      </c>
      <c r="B33" s="100">
        <v>156</v>
      </c>
      <c r="C33" s="202">
        <v>67</v>
      </c>
      <c r="D33" s="55">
        <f t="shared" si="0"/>
        <v>10.452</v>
      </c>
      <c r="E33" s="7"/>
      <c r="F33" s="55">
        <v>16.899999999999999</v>
      </c>
      <c r="G33" s="22">
        <f t="shared" ref="G33:G40" si="5">C33*F33/1000</f>
        <v>1.1322999999999999</v>
      </c>
      <c r="H33" s="55"/>
      <c r="I33" s="22"/>
      <c r="J33" s="55"/>
      <c r="K33" s="22"/>
      <c r="L33" s="22"/>
      <c r="M33" s="22"/>
      <c r="N33" s="22"/>
      <c r="O33" s="22"/>
      <c r="P33" s="22"/>
      <c r="Q33" s="22"/>
      <c r="R33" s="22"/>
      <c r="S33" s="22"/>
    </row>
    <row r="34" spans="1:19" ht="15" customHeight="1" x14ac:dyDescent="0.2">
      <c r="A34" s="149" t="s">
        <v>36</v>
      </c>
      <c r="B34" s="100">
        <v>156</v>
      </c>
      <c r="C34" s="202">
        <v>12</v>
      </c>
      <c r="D34" s="55">
        <f t="shared" si="0"/>
        <v>1.8720000000000001</v>
      </c>
      <c r="E34" s="7"/>
      <c r="F34" s="55">
        <v>24</v>
      </c>
      <c r="G34" s="22">
        <f t="shared" si="5"/>
        <v>0.28799999999999998</v>
      </c>
      <c r="H34" s="55"/>
      <c r="I34" s="22"/>
      <c r="J34" s="55"/>
      <c r="K34" s="22"/>
      <c r="L34" s="22"/>
      <c r="M34" s="22"/>
      <c r="N34" s="22"/>
      <c r="O34" s="22"/>
      <c r="P34" s="22"/>
      <c r="Q34" s="22"/>
      <c r="R34" s="22"/>
      <c r="S34" s="22"/>
    </row>
    <row r="35" spans="1:19" ht="15" customHeight="1" x14ac:dyDescent="0.2">
      <c r="A35" s="149" t="s">
        <v>137</v>
      </c>
      <c r="B35" s="100">
        <v>156</v>
      </c>
      <c r="C35" s="202">
        <v>46</v>
      </c>
      <c r="D35" s="55">
        <f t="shared" si="0"/>
        <v>7.1760000000000002</v>
      </c>
      <c r="E35" s="7"/>
      <c r="F35" s="55">
        <v>163</v>
      </c>
      <c r="G35" s="22">
        <f t="shared" si="5"/>
        <v>7.4980000000000002</v>
      </c>
      <c r="H35" s="55"/>
      <c r="I35" s="22"/>
      <c r="J35" s="55"/>
      <c r="K35" s="22"/>
      <c r="L35" s="22"/>
      <c r="M35" s="22"/>
      <c r="N35" s="22"/>
      <c r="O35" s="22"/>
      <c r="P35" s="22"/>
      <c r="Q35" s="22"/>
      <c r="R35" s="22"/>
      <c r="S35" s="22"/>
    </row>
    <row r="36" spans="1:19" s="36" customFormat="1" ht="15" customHeight="1" x14ac:dyDescent="0.2">
      <c r="A36" s="149" t="s">
        <v>28</v>
      </c>
      <c r="B36" s="100">
        <v>156</v>
      </c>
      <c r="C36" s="202">
        <v>13</v>
      </c>
      <c r="D36" s="55">
        <f t="shared" si="0"/>
        <v>2.028</v>
      </c>
      <c r="E36" s="7"/>
      <c r="F36" s="55">
        <v>22.4</v>
      </c>
      <c r="G36" s="22">
        <f t="shared" si="5"/>
        <v>0.29120000000000001</v>
      </c>
      <c r="H36" s="55"/>
      <c r="I36" s="22"/>
      <c r="J36" s="55"/>
      <c r="K36" s="22"/>
      <c r="L36" s="22"/>
      <c r="M36" s="22"/>
      <c r="N36" s="22"/>
      <c r="O36" s="22"/>
      <c r="P36" s="22"/>
      <c r="Q36" s="22"/>
      <c r="R36" s="22"/>
      <c r="S36" s="22"/>
    </row>
    <row r="37" spans="1:19" ht="15" customHeight="1" x14ac:dyDescent="0.2">
      <c r="A37" s="149" t="s">
        <v>107</v>
      </c>
      <c r="B37" s="100">
        <v>156</v>
      </c>
      <c r="C37" s="202">
        <v>1E-3</v>
      </c>
      <c r="D37" s="55">
        <f t="shared" si="0"/>
        <v>1.56E-4</v>
      </c>
      <c r="E37" s="7"/>
      <c r="F37" s="55"/>
      <c r="G37" s="22">
        <f t="shared" si="5"/>
        <v>0</v>
      </c>
      <c r="H37" s="55"/>
      <c r="I37" s="22"/>
      <c r="J37" s="55"/>
      <c r="K37" s="22"/>
      <c r="L37" s="22"/>
      <c r="M37" s="22"/>
      <c r="N37" s="22"/>
      <c r="O37" s="22"/>
      <c r="P37" s="22"/>
      <c r="Q37" s="22"/>
      <c r="R37" s="22"/>
      <c r="S37" s="22"/>
    </row>
    <row r="38" spans="1:19" ht="15" customHeight="1" x14ac:dyDescent="0.2">
      <c r="A38" s="149" t="s">
        <v>76</v>
      </c>
      <c r="B38" s="100">
        <v>156</v>
      </c>
      <c r="C38" s="202">
        <v>3</v>
      </c>
      <c r="D38" s="55">
        <f t="shared" si="0"/>
        <v>0.46800000000000003</v>
      </c>
      <c r="E38" s="7"/>
      <c r="F38" s="55">
        <v>55</v>
      </c>
      <c r="G38" s="22">
        <f t="shared" si="5"/>
        <v>0.16500000000000001</v>
      </c>
      <c r="H38" s="55"/>
      <c r="I38" s="22"/>
      <c r="J38" s="55"/>
      <c r="K38" s="22"/>
      <c r="L38" s="22"/>
      <c r="M38" s="22"/>
      <c r="N38" s="22"/>
      <c r="O38" s="22"/>
      <c r="P38" s="22"/>
      <c r="Q38" s="22"/>
      <c r="R38" s="22"/>
      <c r="S38" s="22"/>
    </row>
    <row r="39" spans="1:19" ht="15" customHeight="1" x14ac:dyDescent="0.2">
      <c r="A39" s="149" t="s">
        <v>19</v>
      </c>
      <c r="B39" s="100">
        <v>156</v>
      </c>
      <c r="C39" s="202">
        <v>2</v>
      </c>
      <c r="D39" s="55">
        <f t="shared" si="0"/>
        <v>0.312</v>
      </c>
      <c r="E39" s="7"/>
      <c r="F39" s="55">
        <v>14</v>
      </c>
      <c r="G39" s="22">
        <f t="shared" si="5"/>
        <v>2.8000000000000001E-2</v>
      </c>
      <c r="H39" s="55"/>
      <c r="I39" s="22"/>
      <c r="J39" s="55"/>
      <c r="K39" s="22"/>
      <c r="L39" s="22"/>
      <c r="M39" s="22"/>
      <c r="N39" s="22"/>
      <c r="O39" s="22"/>
      <c r="P39" s="22"/>
      <c r="Q39" s="22"/>
      <c r="R39" s="22"/>
      <c r="S39" s="22"/>
    </row>
    <row r="40" spans="1:19" s="36" customFormat="1" ht="15" customHeight="1" x14ac:dyDescent="0.2">
      <c r="A40" s="87" t="s">
        <v>25</v>
      </c>
      <c r="B40" s="100">
        <v>156</v>
      </c>
      <c r="C40" s="200">
        <v>3</v>
      </c>
      <c r="D40" s="90">
        <f t="shared" si="0"/>
        <v>0.46800000000000003</v>
      </c>
      <c r="E40" s="6"/>
      <c r="F40" s="90">
        <v>117</v>
      </c>
      <c r="G40" s="22">
        <f t="shared" si="5"/>
        <v>0.35099999999999998</v>
      </c>
      <c r="H40" s="90"/>
      <c r="I40" s="8"/>
      <c r="J40" s="90"/>
      <c r="K40" s="8"/>
      <c r="L40" s="8"/>
      <c r="M40" s="8"/>
      <c r="N40" s="8"/>
      <c r="O40" s="8"/>
      <c r="P40" s="8"/>
      <c r="Q40" s="8"/>
      <c r="R40" s="8"/>
      <c r="S40" s="8"/>
    </row>
    <row r="41" spans="1:19" s="105" customFormat="1" ht="32.25" customHeight="1" x14ac:dyDescent="0.25">
      <c r="A41" s="99" t="s">
        <v>190</v>
      </c>
      <c r="B41" s="100">
        <v>156</v>
      </c>
      <c r="C41" s="110"/>
      <c r="D41" s="95"/>
      <c r="E41" s="103">
        <v>100</v>
      </c>
      <c r="F41" s="95"/>
      <c r="G41" s="104">
        <f>G42+G43+G44+G45</f>
        <v>44.007999999999996</v>
      </c>
      <c r="H41" s="95">
        <v>15.89</v>
      </c>
      <c r="I41" s="104">
        <v>11.67</v>
      </c>
      <c r="J41" s="95">
        <v>3.09</v>
      </c>
      <c r="K41" s="104">
        <v>292.36</v>
      </c>
      <c r="L41" s="104">
        <v>0.04</v>
      </c>
      <c r="M41" s="104">
        <v>0.67</v>
      </c>
      <c r="N41" s="104">
        <v>24.4</v>
      </c>
      <c r="O41" s="104"/>
      <c r="P41" s="104">
        <v>24.54</v>
      </c>
      <c r="Q41" s="104">
        <v>83.48</v>
      </c>
      <c r="R41" s="104">
        <v>15.09</v>
      </c>
      <c r="S41" s="104">
        <v>0.41</v>
      </c>
    </row>
    <row r="42" spans="1:19" ht="15" customHeight="1" x14ac:dyDescent="0.2">
      <c r="A42" s="11" t="s">
        <v>239</v>
      </c>
      <c r="B42" s="100">
        <v>156</v>
      </c>
      <c r="C42" s="12">
        <v>122</v>
      </c>
      <c r="D42" s="55">
        <f t="shared" si="0"/>
        <v>19.032</v>
      </c>
      <c r="E42" s="7"/>
      <c r="F42" s="55">
        <v>330</v>
      </c>
      <c r="G42" s="22">
        <f>C42*F42/1000</f>
        <v>40.26</v>
      </c>
      <c r="H42" s="55"/>
      <c r="I42" s="22"/>
      <c r="J42" s="55"/>
      <c r="K42" s="22"/>
      <c r="L42" s="22"/>
      <c r="M42" s="22"/>
      <c r="N42" s="22"/>
      <c r="O42" s="22"/>
      <c r="P42" s="22"/>
      <c r="Q42" s="22"/>
      <c r="R42" s="22"/>
      <c r="S42" s="22"/>
    </row>
    <row r="43" spans="1:19" s="105" customFormat="1" ht="15" customHeight="1" x14ac:dyDescent="0.2">
      <c r="A43" s="11" t="s">
        <v>36</v>
      </c>
      <c r="B43" s="100">
        <v>156</v>
      </c>
      <c r="C43" s="12">
        <v>5</v>
      </c>
      <c r="D43" s="55">
        <f t="shared" si="0"/>
        <v>0.78</v>
      </c>
      <c r="E43" s="7"/>
      <c r="F43" s="55">
        <v>24</v>
      </c>
      <c r="G43" s="22">
        <f t="shared" ref="G43:G52" si="6">C43*F43/1000</f>
        <v>0.12</v>
      </c>
      <c r="H43" s="55"/>
      <c r="I43" s="22"/>
      <c r="J43" s="55"/>
      <c r="K43" s="22"/>
      <c r="L43" s="22"/>
      <c r="M43" s="22"/>
      <c r="N43" s="22"/>
      <c r="O43" s="22"/>
      <c r="P43" s="22"/>
      <c r="Q43" s="22"/>
      <c r="R43" s="22"/>
      <c r="S43" s="22"/>
    </row>
    <row r="44" spans="1:19" ht="15" customHeight="1" x14ac:dyDescent="0.2">
      <c r="A44" s="11" t="s">
        <v>41</v>
      </c>
      <c r="B44" s="100">
        <v>156</v>
      </c>
      <c r="C44" s="12">
        <v>8</v>
      </c>
      <c r="D44" s="55">
        <f t="shared" si="0"/>
        <v>1.248</v>
      </c>
      <c r="E44" s="7"/>
      <c r="F44" s="55">
        <v>450</v>
      </c>
      <c r="G44" s="22">
        <f t="shared" si="6"/>
        <v>3.6</v>
      </c>
      <c r="H44" s="55"/>
      <c r="I44" s="22"/>
      <c r="J44" s="55"/>
      <c r="K44" s="22"/>
      <c r="L44" s="22"/>
      <c r="M44" s="22"/>
      <c r="N44" s="22"/>
      <c r="O44" s="22"/>
      <c r="P44" s="22"/>
      <c r="Q44" s="22"/>
      <c r="R44" s="22"/>
      <c r="S44" s="22"/>
    </row>
    <row r="45" spans="1:19" s="105" customFormat="1" ht="15" customHeight="1" x14ac:dyDescent="0.2">
      <c r="A45" s="11" t="s">
        <v>19</v>
      </c>
      <c r="B45" s="100">
        <v>156</v>
      </c>
      <c r="C45" s="12">
        <v>2</v>
      </c>
      <c r="D45" s="55">
        <f t="shared" si="0"/>
        <v>0.312</v>
      </c>
      <c r="E45" s="7"/>
      <c r="F45" s="55">
        <v>14</v>
      </c>
      <c r="G45" s="22">
        <f t="shared" si="6"/>
        <v>2.8000000000000001E-2</v>
      </c>
      <c r="H45" s="55"/>
      <c r="I45" s="22"/>
      <c r="J45" s="55"/>
      <c r="K45" s="22"/>
      <c r="L45" s="22"/>
      <c r="M45" s="22"/>
      <c r="N45" s="22"/>
      <c r="O45" s="22"/>
      <c r="P45" s="22"/>
      <c r="Q45" s="22"/>
      <c r="R45" s="22"/>
      <c r="S45" s="22"/>
    </row>
    <row r="46" spans="1:19" ht="15" customHeight="1" x14ac:dyDescent="0.2">
      <c r="A46" s="92" t="s">
        <v>93</v>
      </c>
      <c r="B46" s="100">
        <v>156</v>
      </c>
      <c r="C46" s="204"/>
      <c r="D46" s="96"/>
      <c r="E46" s="103">
        <v>150</v>
      </c>
      <c r="F46" s="95"/>
      <c r="G46" s="104">
        <f>G47+G48+G49</f>
        <v>7.6029999999999998</v>
      </c>
      <c r="H46" s="95">
        <v>3.16</v>
      </c>
      <c r="I46" s="104">
        <v>1.56</v>
      </c>
      <c r="J46" s="95">
        <v>25.17</v>
      </c>
      <c r="K46" s="104">
        <v>128.30000000000001</v>
      </c>
      <c r="L46" s="104">
        <v>0.03</v>
      </c>
      <c r="M46" s="104"/>
      <c r="N46" s="104">
        <v>27</v>
      </c>
      <c r="O46" s="104">
        <v>0.6</v>
      </c>
      <c r="P46" s="104">
        <v>2.61</v>
      </c>
      <c r="Q46" s="104">
        <v>61.5</v>
      </c>
      <c r="R46" s="104">
        <v>19.010000000000002</v>
      </c>
      <c r="S46" s="104">
        <v>0.53</v>
      </c>
    </row>
    <row r="47" spans="1:19" ht="15" customHeight="1" x14ac:dyDescent="0.2">
      <c r="A47" s="149" t="s">
        <v>35</v>
      </c>
      <c r="B47" s="100">
        <v>156</v>
      </c>
      <c r="C47" s="202">
        <v>53</v>
      </c>
      <c r="D47" s="54">
        <f t="shared" ref="D47:D49" si="7">B47*C47/1000</f>
        <v>8.2680000000000007</v>
      </c>
      <c r="E47" s="7"/>
      <c r="F47" s="55">
        <v>75</v>
      </c>
      <c r="G47" s="22">
        <f t="shared" ref="G47:G49" si="8">C47*F47/1000</f>
        <v>3.9750000000000001</v>
      </c>
      <c r="H47" s="55"/>
      <c r="I47" s="22"/>
      <c r="J47" s="55"/>
      <c r="K47" s="22"/>
      <c r="L47" s="22"/>
      <c r="M47" s="22"/>
      <c r="N47" s="22"/>
      <c r="O47" s="22"/>
      <c r="P47" s="22"/>
      <c r="Q47" s="22"/>
      <c r="R47" s="22"/>
      <c r="S47" s="22"/>
    </row>
    <row r="48" spans="1:19" ht="15" customHeight="1" x14ac:dyDescent="0.2">
      <c r="A48" s="149" t="s">
        <v>41</v>
      </c>
      <c r="B48" s="100">
        <v>156</v>
      </c>
      <c r="C48" s="202">
        <v>8</v>
      </c>
      <c r="D48" s="54">
        <f t="shared" si="7"/>
        <v>1.248</v>
      </c>
      <c r="E48" s="7"/>
      <c r="F48" s="55">
        <v>450</v>
      </c>
      <c r="G48" s="22">
        <f t="shared" si="8"/>
        <v>3.6</v>
      </c>
      <c r="H48" s="55"/>
      <c r="I48" s="22"/>
      <c r="J48" s="55"/>
      <c r="K48" s="22"/>
      <c r="L48" s="22"/>
      <c r="M48" s="22"/>
      <c r="N48" s="22"/>
      <c r="O48" s="22"/>
      <c r="P48" s="22"/>
      <c r="Q48" s="22"/>
      <c r="R48" s="22"/>
      <c r="S48" s="22"/>
    </row>
    <row r="49" spans="1:19" ht="15" customHeight="1" x14ac:dyDescent="0.2">
      <c r="A49" s="87" t="s">
        <v>19</v>
      </c>
      <c r="B49" s="100">
        <v>156</v>
      </c>
      <c r="C49" s="200">
        <v>2</v>
      </c>
      <c r="D49" s="4">
        <f t="shared" si="7"/>
        <v>0.312</v>
      </c>
      <c r="E49" s="6"/>
      <c r="F49" s="90">
        <v>14</v>
      </c>
      <c r="G49" s="22">
        <f t="shared" si="8"/>
        <v>2.8000000000000001E-2</v>
      </c>
      <c r="H49" s="90"/>
      <c r="I49" s="8"/>
      <c r="J49" s="90"/>
      <c r="K49" s="8"/>
      <c r="L49" s="8"/>
      <c r="M49" s="8"/>
      <c r="N49" s="8"/>
      <c r="O49" s="8"/>
      <c r="P49" s="8"/>
      <c r="Q49" s="8"/>
      <c r="R49" s="8"/>
      <c r="S49" s="8"/>
    </row>
    <row r="50" spans="1:19" s="105" customFormat="1" ht="25.5" x14ac:dyDescent="0.2">
      <c r="A50" s="106" t="s">
        <v>110</v>
      </c>
      <c r="B50" s="100">
        <v>156</v>
      </c>
      <c r="C50" s="107"/>
      <c r="D50" s="190"/>
      <c r="E50" s="108">
        <v>200</v>
      </c>
      <c r="F50" s="190"/>
      <c r="G50" s="184">
        <f>G51+G52</f>
        <v>8.6120000000000001</v>
      </c>
      <c r="H50" s="190">
        <v>0.45</v>
      </c>
      <c r="I50" s="109">
        <v>0.1</v>
      </c>
      <c r="J50" s="190">
        <v>33.99</v>
      </c>
      <c r="K50" s="109">
        <v>141.19999999999999</v>
      </c>
      <c r="L50" s="103">
        <v>0.1</v>
      </c>
      <c r="M50" s="103">
        <v>60</v>
      </c>
      <c r="N50" s="103"/>
      <c r="O50" s="103"/>
      <c r="P50" s="103">
        <v>115.1</v>
      </c>
      <c r="Q50" s="103">
        <v>57.5</v>
      </c>
      <c r="R50" s="103">
        <v>38.130000000000003</v>
      </c>
      <c r="S50" s="103">
        <v>1.2</v>
      </c>
    </row>
    <row r="51" spans="1:19" ht="15" customHeight="1" x14ac:dyDescent="0.2">
      <c r="A51" s="11" t="s">
        <v>113</v>
      </c>
      <c r="B51" s="100">
        <v>156</v>
      </c>
      <c r="C51" s="12">
        <v>80</v>
      </c>
      <c r="D51" s="55">
        <f t="shared" si="0"/>
        <v>12.48</v>
      </c>
      <c r="E51" s="7"/>
      <c r="F51" s="55">
        <v>88.9</v>
      </c>
      <c r="G51" s="22">
        <f t="shared" si="6"/>
        <v>7.1120000000000001</v>
      </c>
      <c r="H51" s="54"/>
      <c r="I51" s="7"/>
      <c r="J51" s="54"/>
      <c r="K51" s="7"/>
      <c r="L51" s="7"/>
      <c r="M51" s="7"/>
      <c r="N51" s="7"/>
      <c r="O51" s="7"/>
      <c r="P51" s="7"/>
      <c r="Q51" s="7"/>
      <c r="R51" s="7"/>
      <c r="S51" s="7"/>
    </row>
    <row r="52" spans="1:19" s="36" customFormat="1" ht="15" customHeight="1" x14ac:dyDescent="0.2">
      <c r="A52" s="10" t="s">
        <v>22</v>
      </c>
      <c r="B52" s="100">
        <v>156</v>
      </c>
      <c r="C52" s="9">
        <v>30</v>
      </c>
      <c r="D52" s="90">
        <f t="shared" si="0"/>
        <v>4.68</v>
      </c>
      <c r="E52" s="6"/>
      <c r="F52" s="90">
        <v>50</v>
      </c>
      <c r="G52" s="22">
        <f t="shared" si="6"/>
        <v>1.5</v>
      </c>
      <c r="H52" s="4"/>
      <c r="I52" s="6"/>
      <c r="J52" s="4"/>
      <c r="K52" s="6"/>
      <c r="L52" s="6"/>
      <c r="M52" s="6"/>
      <c r="N52" s="6"/>
      <c r="O52" s="6"/>
      <c r="P52" s="6"/>
      <c r="Q52" s="6"/>
      <c r="R52" s="6"/>
      <c r="S52" s="6"/>
    </row>
    <row r="53" spans="1:19" s="105" customFormat="1" ht="15" customHeight="1" x14ac:dyDescent="0.2">
      <c r="A53" s="99" t="s">
        <v>44</v>
      </c>
      <c r="B53" s="100">
        <v>156</v>
      </c>
      <c r="C53" s="101"/>
      <c r="D53" s="95"/>
      <c r="E53" s="103">
        <v>90</v>
      </c>
      <c r="F53" s="104"/>
      <c r="G53" s="104">
        <f>SUM(G54)</f>
        <v>3.69</v>
      </c>
      <c r="H53" s="35">
        <v>8.4600000000000009</v>
      </c>
      <c r="I53" s="35">
        <v>2.5099999999999998</v>
      </c>
      <c r="J53" s="35">
        <v>44.33</v>
      </c>
      <c r="K53" s="35">
        <v>186</v>
      </c>
      <c r="L53" s="35">
        <v>7.0000000000000007E-2</v>
      </c>
      <c r="M53" s="35"/>
      <c r="N53" s="35"/>
      <c r="O53" s="35">
        <v>0.54</v>
      </c>
      <c r="P53" s="35">
        <v>13.8</v>
      </c>
      <c r="Q53" s="35">
        <v>63.6</v>
      </c>
      <c r="R53" s="35">
        <v>15</v>
      </c>
      <c r="S53" s="35">
        <v>1.86</v>
      </c>
    </row>
    <row r="54" spans="1:19" ht="15" customHeight="1" x14ac:dyDescent="0.2">
      <c r="A54" s="10" t="s">
        <v>43</v>
      </c>
      <c r="B54" s="100">
        <v>156</v>
      </c>
      <c r="C54" s="9">
        <v>90</v>
      </c>
      <c r="D54" s="90">
        <f t="shared" si="0"/>
        <v>14.04</v>
      </c>
      <c r="E54" s="6"/>
      <c r="F54" s="8">
        <v>41</v>
      </c>
      <c r="G54" s="8">
        <f>C54*F54/1000</f>
        <v>3.69</v>
      </c>
      <c r="H54" s="4"/>
      <c r="I54" s="6"/>
      <c r="J54" s="4"/>
      <c r="K54" s="6"/>
      <c r="L54" s="6"/>
      <c r="M54" s="6"/>
      <c r="N54" s="6"/>
      <c r="O54" s="6"/>
      <c r="P54" s="6"/>
      <c r="Q54" s="6"/>
      <c r="R54" s="6"/>
      <c r="S54" s="6"/>
    </row>
    <row r="55" spans="1:19" ht="15" customHeight="1" x14ac:dyDescent="0.2">
      <c r="A55" s="99" t="s">
        <v>101</v>
      </c>
      <c r="B55" s="100">
        <v>156</v>
      </c>
      <c r="C55" s="101"/>
      <c r="D55" s="95"/>
      <c r="E55" s="103">
        <v>170</v>
      </c>
      <c r="F55" s="95"/>
      <c r="G55" s="104">
        <f>SUM(G56)</f>
        <v>10.659000000000001</v>
      </c>
      <c r="H55" s="95">
        <v>0.68</v>
      </c>
      <c r="I55" s="104">
        <v>0.51</v>
      </c>
      <c r="J55" s="95">
        <v>13.5</v>
      </c>
      <c r="K55" s="104">
        <v>80</v>
      </c>
      <c r="L55" s="104" t="s">
        <v>252</v>
      </c>
      <c r="M55" s="104">
        <v>7.5</v>
      </c>
      <c r="N55" s="104"/>
      <c r="O55" s="104">
        <v>0.15</v>
      </c>
      <c r="P55" s="104">
        <v>12</v>
      </c>
      <c r="Q55" s="104">
        <v>8.25</v>
      </c>
      <c r="R55" s="104">
        <v>6.75</v>
      </c>
      <c r="S55" s="104">
        <v>1.65</v>
      </c>
    </row>
    <row r="56" spans="1:19" ht="15" customHeight="1" x14ac:dyDescent="0.2">
      <c r="A56" s="10" t="s">
        <v>99</v>
      </c>
      <c r="B56" s="100">
        <v>156</v>
      </c>
      <c r="C56" s="9">
        <v>170</v>
      </c>
      <c r="D56" s="90">
        <f t="shared" ref="D56" si="9">B56*C56/1000</f>
        <v>26.52</v>
      </c>
      <c r="E56" s="6"/>
      <c r="F56" s="90">
        <v>62.7</v>
      </c>
      <c r="G56" s="8">
        <f>C56*F56/1000</f>
        <v>10.659000000000001</v>
      </c>
      <c r="H56" s="90"/>
      <c r="I56" s="8"/>
      <c r="J56" s="90"/>
      <c r="K56" s="8"/>
      <c r="L56" s="8"/>
      <c r="M56" s="8"/>
      <c r="N56" s="8"/>
      <c r="O56" s="8"/>
      <c r="P56" s="8"/>
      <c r="Q56" s="8"/>
      <c r="R56" s="8"/>
      <c r="S56" s="8"/>
    </row>
    <row r="57" spans="1:19" s="36" customFormat="1" ht="15" customHeight="1" x14ac:dyDescent="0.2">
      <c r="A57" s="163"/>
      <c r="B57" s="164"/>
      <c r="C57" s="179"/>
      <c r="D57" s="166"/>
      <c r="E57" s="167"/>
      <c r="F57" s="188"/>
      <c r="G57" s="167"/>
      <c r="H57" s="23">
        <f>SUM(H25:H56)</f>
        <v>32.330000000000005</v>
      </c>
      <c r="I57" s="23">
        <f>SUM(I31:I56)</f>
        <v>19.190000000000001</v>
      </c>
      <c r="J57" s="23">
        <f>SUM(J31:J56)</f>
        <v>122.83</v>
      </c>
      <c r="K57" s="23">
        <f>SUM(K31:K56)</f>
        <v>945.86000000000013</v>
      </c>
      <c r="L57" s="23">
        <f t="shared" ref="L57:S57" si="10">SUM(L31:L56)</f>
        <v>0.34</v>
      </c>
      <c r="M57" s="23">
        <f t="shared" si="10"/>
        <v>68.67</v>
      </c>
      <c r="N57" s="23">
        <f t="shared" si="10"/>
        <v>74.8</v>
      </c>
      <c r="O57" s="23">
        <f t="shared" si="10"/>
        <v>1.5899999999999999</v>
      </c>
      <c r="P57" s="23">
        <f t="shared" si="10"/>
        <v>365.35</v>
      </c>
      <c r="Q57" s="23">
        <f t="shared" si="10"/>
        <v>441.23</v>
      </c>
      <c r="R57" s="23">
        <f t="shared" si="10"/>
        <v>118.88</v>
      </c>
      <c r="S57" s="23">
        <f t="shared" si="10"/>
        <v>6.15</v>
      </c>
    </row>
    <row r="58" spans="1:19" x14ac:dyDescent="0.2">
      <c r="A58" s="58"/>
      <c r="B58" s="58"/>
      <c r="C58" s="58"/>
      <c r="D58" s="58"/>
      <c r="E58" s="58"/>
      <c r="F58" s="224" t="s">
        <v>47</v>
      </c>
      <c r="G58" s="50">
        <f>E60*E61</f>
        <v>21174.251279999997</v>
      </c>
      <c r="H58" s="155">
        <f>H23+H57</f>
        <v>58.890000000000008</v>
      </c>
      <c r="I58" s="155">
        <f>I23+I57</f>
        <v>41.930000000000007</v>
      </c>
      <c r="J58" s="155">
        <f>J23+J57</f>
        <v>195.51999999999998</v>
      </c>
      <c r="K58" s="155">
        <f>K23+K57</f>
        <v>1620.7600000000002</v>
      </c>
      <c r="L58" s="155">
        <f t="shared" ref="L58:S58" si="11">L23+L57</f>
        <v>0.82000000000000006</v>
      </c>
      <c r="M58" s="155">
        <f t="shared" si="11"/>
        <v>72.040000000000006</v>
      </c>
      <c r="N58" s="155">
        <f t="shared" si="11"/>
        <v>198.39999999999998</v>
      </c>
      <c r="O58" s="155">
        <f t="shared" si="11"/>
        <v>2.7399999999999998</v>
      </c>
      <c r="P58" s="155">
        <f t="shared" si="11"/>
        <v>778.48</v>
      </c>
      <c r="Q58" s="155">
        <f t="shared" si="11"/>
        <v>823.84</v>
      </c>
      <c r="R58" s="155">
        <f t="shared" si="11"/>
        <v>194.64</v>
      </c>
      <c r="S58" s="155">
        <f t="shared" si="11"/>
        <v>10.199999999999999</v>
      </c>
    </row>
    <row r="60" spans="1:19" x14ac:dyDescent="0.2">
      <c r="A60" s="2" t="s">
        <v>48</v>
      </c>
      <c r="E60" s="177">
        <v>156</v>
      </c>
      <c r="F60" s="2" t="s">
        <v>49</v>
      </c>
    </row>
    <row r="61" spans="1:19" x14ac:dyDescent="0.2">
      <c r="A61" s="2" t="s">
        <v>50</v>
      </c>
      <c r="E61" s="176">
        <f>SUM(G9+G15+G17+G21+G25+G31+G41+G46+G50+G53+G55)</f>
        <v>135.73237999999998</v>
      </c>
      <c r="F61" s="2" t="s">
        <v>51</v>
      </c>
    </row>
    <row r="63" spans="1:19" ht="15" customHeight="1" x14ac:dyDescent="0.2">
      <c r="A63" s="2" t="s">
        <v>271</v>
      </c>
      <c r="B63" s="3" t="s">
        <v>272</v>
      </c>
      <c r="E63" s="2" t="s">
        <v>52</v>
      </c>
      <c r="H63" s="3"/>
      <c r="I63" s="2" t="s">
        <v>53</v>
      </c>
    </row>
  </sheetData>
  <mergeCells count="6">
    <mergeCell ref="H5:K5"/>
    <mergeCell ref="A1:B1"/>
    <mergeCell ref="A2:B2"/>
    <mergeCell ref="A3:B3"/>
    <mergeCell ref="A4:B4"/>
    <mergeCell ref="C4:G5"/>
  </mergeCells>
  <pageMargins left="0.78740157480314965" right="0.39370078740157483" top="0.39370078740157483" bottom="0.39370078740157483" header="0.31496062992125984" footer="0.31496062992125984"/>
  <pageSetup paperSize="9" scale="46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0"/>
  <sheetViews>
    <sheetView view="pageBreakPreview" topLeftCell="A26" zoomScale="82" zoomScaleNormal="110" zoomScaleSheetLayoutView="82" workbookViewId="0">
      <selection activeCell="F69" sqref="F69"/>
    </sheetView>
  </sheetViews>
  <sheetFormatPr defaultColWidth="8.85546875" defaultRowHeight="12.75" x14ac:dyDescent="0.2"/>
  <cols>
    <col min="1" max="1" width="29.85546875" style="2" customWidth="1"/>
    <col min="2" max="2" width="12.5703125" style="2" customWidth="1"/>
    <col min="3" max="6" width="9.7109375" style="2" customWidth="1"/>
    <col min="7" max="7" width="12.140625" style="2" customWidth="1"/>
    <col min="8" max="11" width="9.7109375" style="2" customWidth="1"/>
    <col min="12" max="16384" width="8.85546875" style="2"/>
  </cols>
  <sheetData>
    <row r="1" spans="1:19" x14ac:dyDescent="0.2">
      <c r="A1" s="270" t="s">
        <v>148</v>
      </c>
      <c r="B1" s="270"/>
    </row>
    <row r="2" spans="1:19" x14ac:dyDescent="0.2">
      <c r="A2" s="271" t="s">
        <v>14</v>
      </c>
      <c r="B2" s="271"/>
    </row>
    <row r="3" spans="1:19" ht="15" x14ac:dyDescent="0.25">
      <c r="A3" s="270" t="s">
        <v>17</v>
      </c>
      <c r="B3" s="270"/>
      <c r="H3" s="278"/>
      <c r="I3" s="278"/>
      <c r="J3" s="279"/>
      <c r="K3" s="279"/>
    </row>
    <row r="4" spans="1:19" ht="14.45" customHeight="1" x14ac:dyDescent="0.2">
      <c r="A4" s="271" t="s">
        <v>16</v>
      </c>
      <c r="B4" s="271"/>
      <c r="C4" s="272" t="s">
        <v>18</v>
      </c>
      <c r="D4" s="272"/>
      <c r="E4" s="272"/>
      <c r="F4" s="272"/>
      <c r="G4" s="272"/>
      <c r="H4" s="58"/>
      <c r="I4" s="58"/>
    </row>
    <row r="5" spans="1:19" ht="19.5" x14ac:dyDescent="0.25">
      <c r="C5" s="272"/>
      <c r="D5" s="272"/>
      <c r="E5" s="272"/>
      <c r="F5" s="272"/>
      <c r="G5" s="272"/>
      <c r="H5" s="275" t="s">
        <v>84</v>
      </c>
      <c r="I5" s="275"/>
      <c r="J5" s="275"/>
      <c r="K5" s="275"/>
    </row>
    <row r="6" spans="1:19" x14ac:dyDescent="0.2">
      <c r="E6" s="2" t="s">
        <v>181</v>
      </c>
    </row>
    <row r="7" spans="1:19" s="1" customFormat="1" ht="43.9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s="138" customFormat="1" ht="24" customHeight="1" x14ac:dyDescent="0.25">
      <c r="A8" s="134" t="s">
        <v>11</v>
      </c>
      <c r="B8" s="135">
        <v>93</v>
      </c>
      <c r="C8" s="136"/>
      <c r="D8" s="136"/>
      <c r="E8" s="136"/>
      <c r="F8" s="136"/>
      <c r="G8" s="136"/>
      <c r="H8" s="136"/>
      <c r="I8" s="136"/>
      <c r="J8" s="136"/>
      <c r="K8" s="137"/>
      <c r="L8" s="137"/>
      <c r="M8" s="137"/>
      <c r="N8" s="137"/>
      <c r="O8" s="137"/>
      <c r="P8" s="137"/>
      <c r="Q8" s="137"/>
      <c r="R8" s="137"/>
      <c r="S8" s="137"/>
    </row>
    <row r="9" spans="1:19" s="105" customFormat="1" ht="21.75" customHeight="1" x14ac:dyDescent="0.25">
      <c r="A9" s="92" t="s">
        <v>237</v>
      </c>
      <c r="B9" s="100">
        <v>93</v>
      </c>
      <c r="C9" s="201"/>
      <c r="D9" s="96"/>
      <c r="E9" s="103">
        <v>250</v>
      </c>
      <c r="F9" s="96"/>
      <c r="G9" s="114">
        <f>SUM(G10:G13)</f>
        <v>9.6742500000000007</v>
      </c>
      <c r="H9" s="95">
        <v>6.76</v>
      </c>
      <c r="I9" s="104">
        <v>11.43</v>
      </c>
      <c r="J9" s="95">
        <v>21.61</v>
      </c>
      <c r="K9" s="104">
        <v>216</v>
      </c>
      <c r="L9" s="104">
        <v>0.18</v>
      </c>
      <c r="M9" s="104">
        <v>3.3</v>
      </c>
      <c r="N9" s="104">
        <v>132</v>
      </c>
      <c r="O9" s="104"/>
      <c r="P9" s="104">
        <v>638</v>
      </c>
      <c r="Q9" s="104">
        <v>454.7</v>
      </c>
      <c r="R9" s="104">
        <v>70.7</v>
      </c>
      <c r="S9" s="104">
        <v>0.6</v>
      </c>
    </row>
    <row r="10" spans="1:19" ht="15" customHeight="1" x14ac:dyDescent="0.2">
      <c r="A10" s="149" t="s">
        <v>59</v>
      </c>
      <c r="B10" s="100">
        <v>93</v>
      </c>
      <c r="C10" s="202">
        <v>125</v>
      </c>
      <c r="D10" s="54">
        <f>B10*C10/1000</f>
        <v>11.625</v>
      </c>
      <c r="E10" s="7"/>
      <c r="F10" s="55">
        <v>60.97</v>
      </c>
      <c r="G10" s="22">
        <f>C10*F10/1000</f>
        <v>7.6212499999999999</v>
      </c>
      <c r="H10" s="55"/>
      <c r="I10" s="22"/>
      <c r="J10" s="55"/>
      <c r="K10" s="22"/>
      <c r="L10" s="22"/>
      <c r="M10" s="22"/>
      <c r="N10" s="22"/>
      <c r="O10" s="22"/>
      <c r="P10" s="22"/>
      <c r="Q10" s="22"/>
      <c r="R10" s="22"/>
      <c r="S10" s="22"/>
    </row>
    <row r="11" spans="1:19" s="36" customFormat="1" ht="15" customHeight="1" x14ac:dyDescent="0.2">
      <c r="A11" s="149" t="s">
        <v>41</v>
      </c>
      <c r="B11" s="100">
        <v>93</v>
      </c>
      <c r="C11" s="202">
        <v>2</v>
      </c>
      <c r="D11" s="54">
        <f t="shared" ref="D11:D57" si="0">B11*C11/1000</f>
        <v>0.186</v>
      </c>
      <c r="E11" s="7"/>
      <c r="F11" s="55">
        <v>450</v>
      </c>
      <c r="G11" s="22">
        <f t="shared" ref="G11:G17" si="1">C11*F11/1000</f>
        <v>0.9</v>
      </c>
      <c r="H11" s="55"/>
      <c r="I11" s="22"/>
      <c r="J11" s="55"/>
      <c r="K11" s="22"/>
      <c r="L11" s="22"/>
      <c r="M11" s="22"/>
      <c r="N11" s="22"/>
      <c r="O11" s="22"/>
      <c r="P11" s="22"/>
      <c r="Q11" s="22"/>
      <c r="R11" s="22"/>
      <c r="S11" s="22"/>
    </row>
    <row r="12" spans="1:19" s="36" customFormat="1" ht="15" customHeight="1" x14ac:dyDescent="0.2">
      <c r="A12" s="149" t="s">
        <v>35</v>
      </c>
      <c r="B12" s="100">
        <v>93</v>
      </c>
      <c r="C12" s="202">
        <v>15</v>
      </c>
      <c r="D12" s="54">
        <f t="shared" si="0"/>
        <v>1.395</v>
      </c>
      <c r="E12" s="7"/>
      <c r="F12" s="55">
        <v>75</v>
      </c>
      <c r="G12" s="22">
        <f t="shared" si="1"/>
        <v>1.125</v>
      </c>
      <c r="H12" s="55"/>
      <c r="I12" s="22"/>
      <c r="J12" s="55"/>
      <c r="K12" s="22"/>
      <c r="L12" s="22"/>
      <c r="M12" s="22"/>
      <c r="N12" s="22"/>
      <c r="O12" s="22"/>
      <c r="P12" s="22"/>
      <c r="Q12" s="22"/>
      <c r="R12" s="22"/>
      <c r="S12" s="22"/>
    </row>
    <row r="13" spans="1:19" s="36" customFormat="1" ht="15" customHeight="1" x14ac:dyDescent="0.2">
      <c r="A13" s="87" t="s">
        <v>19</v>
      </c>
      <c r="B13" s="100">
        <v>93</v>
      </c>
      <c r="C13" s="200">
        <v>2</v>
      </c>
      <c r="D13" s="4">
        <f t="shared" si="0"/>
        <v>0.186</v>
      </c>
      <c r="E13" s="6"/>
      <c r="F13" s="90">
        <v>14</v>
      </c>
      <c r="G13" s="22">
        <f t="shared" si="1"/>
        <v>2.8000000000000001E-2</v>
      </c>
      <c r="H13" s="90"/>
      <c r="I13" s="8"/>
      <c r="J13" s="90"/>
      <c r="K13" s="8"/>
      <c r="L13" s="8"/>
      <c r="M13" s="8"/>
      <c r="N13" s="8"/>
      <c r="O13" s="8"/>
      <c r="P13" s="8"/>
      <c r="Q13" s="8"/>
      <c r="R13" s="8"/>
      <c r="S13" s="8"/>
    </row>
    <row r="14" spans="1:19" s="105" customFormat="1" ht="15" customHeight="1" x14ac:dyDescent="0.2">
      <c r="A14" s="99" t="s">
        <v>61</v>
      </c>
      <c r="B14" s="100">
        <v>93</v>
      </c>
      <c r="C14" s="110"/>
      <c r="D14" s="96"/>
      <c r="E14" s="103">
        <v>200</v>
      </c>
      <c r="F14" s="95"/>
      <c r="G14" s="83">
        <f>G15</f>
        <v>2.4</v>
      </c>
      <c r="H14" s="95">
        <v>0.44</v>
      </c>
      <c r="I14" s="104">
        <v>7.0000000000000007E-2</v>
      </c>
      <c r="J14" s="95">
        <v>34.28</v>
      </c>
      <c r="K14" s="104">
        <v>139.51</v>
      </c>
      <c r="L14" s="114"/>
      <c r="M14" s="114">
        <v>80</v>
      </c>
      <c r="N14" s="114"/>
      <c r="O14" s="114">
        <v>0.18</v>
      </c>
      <c r="P14" s="114">
        <v>8.1999999999999993</v>
      </c>
      <c r="Q14" s="114">
        <v>6.42</v>
      </c>
      <c r="R14" s="114">
        <v>0.96</v>
      </c>
      <c r="S14" s="114">
        <v>0.28000000000000003</v>
      </c>
    </row>
    <row r="15" spans="1:19" s="105" customFormat="1" ht="15" customHeight="1" x14ac:dyDescent="0.2">
      <c r="A15" s="10" t="s">
        <v>61</v>
      </c>
      <c r="B15" s="100">
        <v>93</v>
      </c>
      <c r="C15" s="9">
        <v>32</v>
      </c>
      <c r="D15" s="4">
        <f t="shared" si="0"/>
        <v>2.976</v>
      </c>
      <c r="E15" s="6"/>
      <c r="F15" s="90">
        <v>75</v>
      </c>
      <c r="G15" s="8">
        <f t="shared" si="1"/>
        <v>2.4</v>
      </c>
      <c r="H15" s="90"/>
      <c r="I15" s="8"/>
      <c r="J15" s="90"/>
      <c r="K15" s="8"/>
      <c r="L15" s="8"/>
      <c r="M15" s="8"/>
      <c r="N15" s="8"/>
      <c r="O15" s="8"/>
      <c r="P15" s="8"/>
      <c r="Q15" s="8"/>
      <c r="R15" s="8"/>
      <c r="S15" s="8"/>
    </row>
    <row r="16" spans="1:19" s="105" customFormat="1" ht="15" customHeight="1" x14ac:dyDescent="0.2">
      <c r="A16" s="99" t="s">
        <v>143</v>
      </c>
      <c r="B16" s="100">
        <v>93</v>
      </c>
      <c r="C16" s="110"/>
      <c r="D16" s="96"/>
      <c r="E16" s="103">
        <v>100</v>
      </c>
      <c r="F16" s="95"/>
      <c r="G16" s="83">
        <f>G17</f>
        <v>6.15</v>
      </c>
      <c r="H16" s="103">
        <v>12.18</v>
      </c>
      <c r="I16" s="103">
        <v>3.17</v>
      </c>
      <c r="J16" s="103">
        <v>28.5</v>
      </c>
      <c r="K16" s="104">
        <v>233.8</v>
      </c>
      <c r="L16" s="104">
        <v>0.05</v>
      </c>
      <c r="M16" s="104"/>
      <c r="N16" s="104"/>
      <c r="O16" s="104">
        <v>0.65</v>
      </c>
      <c r="P16" s="104">
        <v>11.5</v>
      </c>
      <c r="Q16" s="104">
        <v>43.5</v>
      </c>
      <c r="R16" s="104">
        <v>16.5</v>
      </c>
      <c r="S16" s="104">
        <v>0.55000000000000004</v>
      </c>
    </row>
    <row r="17" spans="1:19" s="36" customFormat="1" ht="15" customHeight="1" x14ac:dyDescent="0.2">
      <c r="A17" s="10" t="s">
        <v>143</v>
      </c>
      <c r="B17" s="100">
        <v>93</v>
      </c>
      <c r="C17" s="9">
        <v>150</v>
      </c>
      <c r="D17" s="4">
        <f t="shared" si="0"/>
        <v>13.95</v>
      </c>
      <c r="E17" s="6"/>
      <c r="F17" s="90">
        <v>41</v>
      </c>
      <c r="G17" s="8">
        <f t="shared" si="1"/>
        <v>6.15</v>
      </c>
      <c r="H17" s="90"/>
      <c r="I17" s="8"/>
      <c r="J17" s="90"/>
      <c r="K17" s="8"/>
      <c r="L17" s="8"/>
      <c r="M17" s="8"/>
      <c r="N17" s="8"/>
      <c r="O17" s="8"/>
      <c r="P17" s="8"/>
      <c r="Q17" s="8"/>
      <c r="R17" s="8"/>
      <c r="S17" s="8"/>
    </row>
    <row r="18" spans="1:19" s="105" customFormat="1" ht="21" customHeight="1" x14ac:dyDescent="0.2">
      <c r="A18" s="163"/>
      <c r="B18" s="164"/>
      <c r="C18" s="179"/>
      <c r="D18" s="166"/>
      <c r="E18" s="167"/>
      <c r="F18" s="188"/>
      <c r="G18" s="167"/>
      <c r="H18" s="23">
        <f>SUM(H8:H17)</f>
        <v>19.38</v>
      </c>
      <c r="I18" s="23">
        <f>SUM(I8:I17)</f>
        <v>14.67</v>
      </c>
      <c r="J18" s="23">
        <f>SUM(J8:J17)</f>
        <v>84.39</v>
      </c>
      <c r="K18" s="23">
        <f>SUM(K8:K17)</f>
        <v>589.30999999999995</v>
      </c>
      <c r="L18" s="23">
        <f t="shared" ref="L18:S18" si="2">SUM(L8:L17)</f>
        <v>0.22999999999999998</v>
      </c>
      <c r="M18" s="23">
        <f t="shared" si="2"/>
        <v>83.3</v>
      </c>
      <c r="N18" s="23">
        <f t="shared" si="2"/>
        <v>132</v>
      </c>
      <c r="O18" s="23">
        <f t="shared" si="2"/>
        <v>0.83000000000000007</v>
      </c>
      <c r="P18" s="23">
        <f t="shared" si="2"/>
        <v>657.7</v>
      </c>
      <c r="Q18" s="23">
        <f t="shared" si="2"/>
        <v>504.62</v>
      </c>
      <c r="R18" s="23">
        <f t="shared" si="2"/>
        <v>88.16</v>
      </c>
      <c r="S18" s="23">
        <f t="shared" si="2"/>
        <v>1.4300000000000002</v>
      </c>
    </row>
    <row r="19" spans="1:19" ht="24" customHeight="1" x14ac:dyDescent="0.2">
      <c r="A19" s="134" t="s">
        <v>12</v>
      </c>
      <c r="B19" s="135">
        <v>93</v>
      </c>
      <c r="C19" s="136"/>
      <c r="D19" s="158"/>
      <c r="E19" s="136"/>
      <c r="F19" s="158"/>
      <c r="G19" s="136"/>
      <c r="H19" s="136"/>
      <c r="I19" s="136"/>
      <c r="J19" s="136"/>
      <c r="K19" s="137"/>
      <c r="L19" s="137"/>
      <c r="M19" s="137"/>
      <c r="N19" s="137"/>
      <c r="O19" s="137"/>
      <c r="P19" s="137"/>
      <c r="Q19" s="137"/>
      <c r="R19" s="137"/>
      <c r="S19" s="137"/>
    </row>
    <row r="20" spans="1:19" s="105" customFormat="1" ht="33" customHeight="1" x14ac:dyDescent="0.25">
      <c r="A20" s="92" t="s">
        <v>269</v>
      </c>
      <c r="B20" s="100">
        <v>93</v>
      </c>
      <c r="C20" s="204"/>
      <c r="D20" s="96"/>
      <c r="E20" s="103" t="s">
        <v>133</v>
      </c>
      <c r="F20" s="95"/>
      <c r="G20" s="104">
        <f>SUM(G21:G25)</f>
        <v>2.6481999999999997</v>
      </c>
      <c r="H20" s="95">
        <v>10.57</v>
      </c>
      <c r="I20" s="104">
        <v>4.55</v>
      </c>
      <c r="J20" s="95">
        <v>6.26</v>
      </c>
      <c r="K20" s="104">
        <v>107</v>
      </c>
      <c r="L20" s="104">
        <v>0.36</v>
      </c>
      <c r="M20" s="104">
        <v>33</v>
      </c>
      <c r="N20" s="104"/>
      <c r="O20" s="104"/>
      <c r="P20" s="104">
        <v>106.8</v>
      </c>
      <c r="Q20" s="104">
        <v>223.9</v>
      </c>
      <c r="R20" s="104">
        <v>91.1</v>
      </c>
      <c r="S20" s="104">
        <v>3.5</v>
      </c>
    </row>
    <row r="21" spans="1:19" ht="15" customHeight="1" x14ac:dyDescent="0.2">
      <c r="A21" s="149" t="s">
        <v>27</v>
      </c>
      <c r="B21" s="100">
        <v>93</v>
      </c>
      <c r="C21" s="202">
        <v>100</v>
      </c>
      <c r="D21" s="54">
        <f t="shared" si="0"/>
        <v>9.3000000000000007</v>
      </c>
      <c r="E21" s="7"/>
      <c r="F21" s="55">
        <v>16.899999999999999</v>
      </c>
      <c r="G21" s="22">
        <f>C21*F21/1000</f>
        <v>1.6899999999999997</v>
      </c>
      <c r="H21" s="55"/>
      <c r="I21" s="22"/>
      <c r="J21" s="55"/>
      <c r="K21" s="22"/>
      <c r="L21" s="22"/>
      <c r="M21" s="22"/>
      <c r="N21" s="22"/>
      <c r="O21" s="22"/>
      <c r="P21" s="22"/>
      <c r="Q21" s="22"/>
      <c r="R21" s="22"/>
      <c r="S21" s="22"/>
    </row>
    <row r="22" spans="1:19" s="126" customFormat="1" ht="15" customHeight="1" x14ac:dyDescent="0.2">
      <c r="A22" s="149" t="s">
        <v>36</v>
      </c>
      <c r="B22" s="100">
        <v>93</v>
      </c>
      <c r="C22" s="202">
        <v>12</v>
      </c>
      <c r="D22" s="54">
        <f t="shared" si="0"/>
        <v>1.1160000000000001</v>
      </c>
      <c r="E22" s="7"/>
      <c r="F22" s="55">
        <v>24</v>
      </c>
      <c r="G22" s="22">
        <f t="shared" ref="G22:G25" si="3">C22*F22/1000</f>
        <v>0.28799999999999998</v>
      </c>
      <c r="H22" s="55"/>
      <c r="I22" s="22"/>
      <c r="J22" s="55"/>
      <c r="K22" s="22"/>
      <c r="L22" s="22"/>
      <c r="M22" s="22"/>
      <c r="N22" s="22"/>
      <c r="O22" s="22"/>
      <c r="P22" s="22"/>
      <c r="Q22" s="22"/>
      <c r="R22" s="22"/>
      <c r="S22" s="22"/>
    </row>
    <row r="23" spans="1:19" ht="15" customHeight="1" x14ac:dyDescent="0.2">
      <c r="A23" s="149" t="s">
        <v>28</v>
      </c>
      <c r="B23" s="100">
        <v>93</v>
      </c>
      <c r="C23" s="202">
        <v>13</v>
      </c>
      <c r="D23" s="54">
        <f t="shared" si="0"/>
        <v>1.2090000000000001</v>
      </c>
      <c r="E23" s="7"/>
      <c r="F23" s="55">
        <v>22.4</v>
      </c>
      <c r="G23" s="22">
        <f t="shared" si="3"/>
        <v>0.29120000000000001</v>
      </c>
      <c r="H23" s="55"/>
      <c r="I23" s="22"/>
      <c r="J23" s="55"/>
      <c r="K23" s="22"/>
      <c r="L23" s="22"/>
      <c r="M23" s="22"/>
      <c r="N23" s="22"/>
      <c r="O23" s="22"/>
      <c r="P23" s="22"/>
      <c r="Q23" s="22"/>
      <c r="R23" s="22"/>
      <c r="S23" s="22"/>
    </row>
    <row r="24" spans="1:19" ht="15" customHeight="1" x14ac:dyDescent="0.2">
      <c r="A24" s="149" t="s">
        <v>19</v>
      </c>
      <c r="B24" s="100">
        <v>93</v>
      </c>
      <c r="C24" s="202">
        <v>2</v>
      </c>
      <c r="D24" s="54">
        <f t="shared" si="0"/>
        <v>0.186</v>
      </c>
      <c r="E24" s="7"/>
      <c r="F24" s="55">
        <v>14</v>
      </c>
      <c r="G24" s="22">
        <f t="shared" si="3"/>
        <v>2.8000000000000001E-2</v>
      </c>
      <c r="H24" s="55"/>
      <c r="I24" s="22"/>
      <c r="J24" s="55"/>
      <c r="K24" s="22"/>
      <c r="L24" s="22"/>
      <c r="M24" s="22"/>
      <c r="N24" s="22"/>
      <c r="O24" s="22"/>
      <c r="P24" s="22"/>
      <c r="Q24" s="22"/>
      <c r="R24" s="22"/>
      <c r="S24" s="22"/>
    </row>
    <row r="25" spans="1:19" ht="15" customHeight="1" x14ac:dyDescent="0.2">
      <c r="A25" s="87" t="s">
        <v>25</v>
      </c>
      <c r="B25" s="100">
        <v>93</v>
      </c>
      <c r="C25" s="200">
        <v>3</v>
      </c>
      <c r="D25" s="4">
        <f t="shared" si="0"/>
        <v>0.27900000000000003</v>
      </c>
      <c r="E25" s="6"/>
      <c r="F25" s="90">
        <v>117</v>
      </c>
      <c r="G25" s="22">
        <f t="shared" si="3"/>
        <v>0.35099999999999998</v>
      </c>
      <c r="H25" s="90"/>
      <c r="I25" s="8"/>
      <c r="J25" s="90"/>
      <c r="K25" s="8"/>
      <c r="L25" s="8"/>
      <c r="M25" s="8"/>
      <c r="N25" s="8"/>
      <c r="O25" s="8"/>
      <c r="P25" s="8"/>
      <c r="Q25" s="8"/>
      <c r="R25" s="8"/>
      <c r="S25" s="8"/>
    </row>
    <row r="26" spans="1:19" ht="36" customHeight="1" x14ac:dyDescent="0.2">
      <c r="A26" s="92" t="s">
        <v>117</v>
      </c>
      <c r="B26" s="100">
        <v>93</v>
      </c>
      <c r="C26" s="204"/>
      <c r="D26" s="96"/>
      <c r="E26" s="103" t="s">
        <v>175</v>
      </c>
      <c r="F26" s="95"/>
      <c r="G26" s="104">
        <f>SUM(G27:G31)</f>
        <v>38.499999999999993</v>
      </c>
      <c r="H26" s="95">
        <v>13.83</v>
      </c>
      <c r="I26" s="104">
        <v>28.63</v>
      </c>
      <c r="J26" s="95">
        <v>103.2</v>
      </c>
      <c r="K26" s="104">
        <v>341</v>
      </c>
      <c r="L26" s="232">
        <v>7.0000000000000007E-2</v>
      </c>
      <c r="M26" s="233"/>
      <c r="N26" s="232">
        <v>31.7</v>
      </c>
      <c r="O26" s="232"/>
      <c r="P26" s="232">
        <v>12.69</v>
      </c>
      <c r="Q26" s="232">
        <v>144.68</v>
      </c>
      <c r="R26" s="232">
        <v>22.37</v>
      </c>
      <c r="S26" s="234">
        <v>2.64</v>
      </c>
    </row>
    <row r="27" spans="1:19" ht="15" customHeight="1" x14ac:dyDescent="0.2">
      <c r="A27" s="149" t="s">
        <v>29</v>
      </c>
      <c r="B27" s="100">
        <v>93</v>
      </c>
      <c r="C27" s="202">
        <v>95</v>
      </c>
      <c r="D27" s="54">
        <f t="shared" ref="D27:D31" si="4">B27*C27/1000</f>
        <v>8.8350000000000009</v>
      </c>
      <c r="E27" s="7"/>
      <c r="F27" s="55">
        <v>370</v>
      </c>
      <c r="G27" s="22">
        <f>C27*F27/1000</f>
        <v>35.15</v>
      </c>
      <c r="H27" s="55"/>
      <c r="I27" s="22"/>
      <c r="J27" s="55"/>
      <c r="K27" s="22"/>
      <c r="L27" s="22"/>
      <c r="M27" s="22"/>
      <c r="N27" s="22"/>
      <c r="O27" s="22"/>
      <c r="P27" s="22"/>
      <c r="Q27" s="22"/>
      <c r="R27" s="22"/>
      <c r="S27" s="22"/>
    </row>
    <row r="28" spans="1:19" ht="15" customHeight="1" x14ac:dyDescent="0.2">
      <c r="A28" s="149" t="s">
        <v>176</v>
      </c>
      <c r="B28" s="100">
        <v>93</v>
      </c>
      <c r="C28" s="202">
        <v>4</v>
      </c>
      <c r="D28" s="54">
        <f t="shared" si="4"/>
        <v>0.372</v>
      </c>
      <c r="E28" s="7"/>
      <c r="F28" s="55">
        <v>3.7</v>
      </c>
      <c r="G28" s="22">
        <f>C28*F28/40</f>
        <v>0.37</v>
      </c>
      <c r="H28" s="55"/>
      <c r="I28" s="22"/>
      <c r="J28" s="55"/>
      <c r="K28" s="22"/>
      <c r="L28" s="22"/>
      <c r="M28" s="22"/>
      <c r="N28" s="22"/>
      <c r="O28" s="22"/>
      <c r="P28" s="22"/>
      <c r="Q28" s="22"/>
      <c r="R28" s="22"/>
      <c r="S28" s="22"/>
    </row>
    <row r="29" spans="1:19" ht="15" customHeight="1" x14ac:dyDescent="0.2">
      <c r="A29" s="149" t="s">
        <v>41</v>
      </c>
      <c r="B29" s="100">
        <v>93</v>
      </c>
      <c r="C29" s="202">
        <v>5</v>
      </c>
      <c r="D29" s="54">
        <f t="shared" si="4"/>
        <v>0.46500000000000002</v>
      </c>
      <c r="E29" s="7"/>
      <c r="F29" s="55">
        <v>450</v>
      </c>
      <c r="G29" s="22">
        <f t="shared" ref="G29:G31" si="5">C29*F29/1000</f>
        <v>2.25</v>
      </c>
      <c r="H29" s="55"/>
      <c r="I29" s="22"/>
      <c r="J29" s="55"/>
      <c r="K29" s="22"/>
      <c r="L29" s="22"/>
      <c r="M29" s="22"/>
      <c r="N29" s="22"/>
      <c r="O29" s="22"/>
      <c r="P29" s="22"/>
      <c r="Q29" s="22"/>
      <c r="R29" s="22"/>
      <c r="S29" s="22"/>
    </row>
    <row r="30" spans="1:19" ht="15" customHeight="1" x14ac:dyDescent="0.2">
      <c r="A30" s="149" t="s">
        <v>19</v>
      </c>
      <c r="B30" s="100">
        <v>93</v>
      </c>
      <c r="C30" s="202">
        <v>2</v>
      </c>
      <c r="D30" s="54">
        <f t="shared" si="4"/>
        <v>0.186</v>
      </c>
      <c r="E30" s="7"/>
      <c r="F30" s="55">
        <v>14</v>
      </c>
      <c r="G30" s="22">
        <f t="shared" si="5"/>
        <v>2.8000000000000001E-2</v>
      </c>
      <c r="H30" s="55"/>
      <c r="I30" s="22"/>
      <c r="J30" s="55"/>
      <c r="K30" s="22"/>
      <c r="L30" s="22"/>
      <c r="M30" s="22"/>
      <c r="N30" s="22"/>
      <c r="O30" s="22"/>
      <c r="P30" s="22"/>
      <c r="Q30" s="22"/>
      <c r="R30" s="22"/>
      <c r="S30" s="22"/>
    </row>
    <row r="31" spans="1:19" ht="15" customHeight="1" x14ac:dyDescent="0.2">
      <c r="A31" s="87" t="s">
        <v>25</v>
      </c>
      <c r="B31" s="100">
        <v>93</v>
      </c>
      <c r="C31" s="200">
        <v>6</v>
      </c>
      <c r="D31" s="4">
        <f t="shared" si="4"/>
        <v>0.55800000000000005</v>
      </c>
      <c r="E31" s="6"/>
      <c r="F31" s="90">
        <v>117</v>
      </c>
      <c r="G31" s="22">
        <f t="shared" si="5"/>
        <v>0.70199999999999996</v>
      </c>
      <c r="H31" s="90"/>
      <c r="I31" s="8"/>
      <c r="J31" s="90"/>
      <c r="K31" s="8"/>
      <c r="L31" s="8"/>
      <c r="M31" s="8"/>
      <c r="N31" s="8"/>
      <c r="O31" s="8"/>
      <c r="P31" s="8"/>
      <c r="Q31" s="8"/>
      <c r="R31" s="8"/>
      <c r="S31" s="8"/>
    </row>
    <row r="32" spans="1:19" ht="24.75" customHeight="1" x14ac:dyDescent="0.2">
      <c r="A32" s="119" t="s">
        <v>231</v>
      </c>
      <c r="B32" s="100">
        <v>93</v>
      </c>
      <c r="C32" s="205"/>
      <c r="D32" s="114"/>
      <c r="E32" s="116">
        <v>100</v>
      </c>
      <c r="F32" s="116"/>
      <c r="G32" s="114">
        <f>SUM(G33:G43)</f>
        <v>5.1516999999999999</v>
      </c>
      <c r="H32" s="114">
        <v>3.3</v>
      </c>
      <c r="I32" s="114">
        <v>1.2</v>
      </c>
      <c r="J32" s="114">
        <v>21.4</v>
      </c>
      <c r="K32" s="114">
        <v>111</v>
      </c>
      <c r="L32" s="104">
        <v>0.06</v>
      </c>
      <c r="M32" s="104">
        <v>32.4</v>
      </c>
      <c r="N32" s="104"/>
      <c r="O32" s="104">
        <v>1.65</v>
      </c>
      <c r="P32" s="104">
        <v>113.7</v>
      </c>
      <c r="Q32" s="104">
        <v>89.25</v>
      </c>
      <c r="R32" s="104">
        <v>42.9</v>
      </c>
      <c r="S32" s="104">
        <v>3.45</v>
      </c>
    </row>
    <row r="33" spans="1:19" ht="15" customHeight="1" x14ac:dyDescent="0.2">
      <c r="A33" s="61" t="s">
        <v>170</v>
      </c>
      <c r="B33" s="100">
        <v>93</v>
      </c>
      <c r="C33" s="196">
        <v>143</v>
      </c>
      <c r="D33" s="71">
        <f t="shared" ref="D33:D43" si="6">B33*C33/1000</f>
        <v>13.298999999999999</v>
      </c>
      <c r="E33" s="74"/>
      <c r="F33" s="71">
        <v>18.3</v>
      </c>
      <c r="G33" s="22">
        <f>C33*F33/1000</f>
        <v>2.6169000000000002</v>
      </c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</row>
    <row r="34" spans="1:19" ht="15" customHeight="1" x14ac:dyDescent="0.2">
      <c r="A34" s="61" t="s">
        <v>41</v>
      </c>
      <c r="B34" s="100">
        <v>93</v>
      </c>
      <c r="C34" s="196">
        <v>4</v>
      </c>
      <c r="D34" s="71">
        <f t="shared" si="6"/>
        <v>0.372</v>
      </c>
      <c r="E34" s="74"/>
      <c r="F34" s="71">
        <v>450</v>
      </c>
      <c r="G34" s="22">
        <f t="shared" ref="G34:G43" si="7">C34*F34/1000</f>
        <v>1.8</v>
      </c>
      <c r="H34" s="71"/>
      <c r="I34" s="71"/>
      <c r="J34" s="71"/>
      <c r="K34" s="71"/>
      <c r="L34" s="71"/>
      <c r="M34" s="71"/>
      <c r="N34" s="71"/>
      <c r="O34" s="71"/>
      <c r="P34" s="71"/>
      <c r="Q34" s="71"/>
      <c r="R34" s="71"/>
      <c r="S34" s="71"/>
    </row>
    <row r="35" spans="1:19" ht="15" customHeight="1" x14ac:dyDescent="0.2">
      <c r="A35" s="61" t="s">
        <v>28</v>
      </c>
      <c r="B35" s="100">
        <v>93</v>
      </c>
      <c r="C35" s="196">
        <v>3</v>
      </c>
      <c r="D35" s="71">
        <f t="shared" si="6"/>
        <v>0.27900000000000003</v>
      </c>
      <c r="E35" s="74"/>
      <c r="F35" s="71">
        <v>22.4</v>
      </c>
      <c r="G35" s="22">
        <f t="shared" si="7"/>
        <v>6.7199999999999982E-2</v>
      </c>
      <c r="H35" s="71"/>
      <c r="I35" s="71"/>
      <c r="J35" s="71"/>
      <c r="K35" s="71"/>
      <c r="L35" s="71"/>
      <c r="M35" s="71"/>
      <c r="N35" s="71"/>
      <c r="O35" s="71"/>
      <c r="P35" s="71"/>
      <c r="Q35" s="71"/>
      <c r="R35" s="71"/>
      <c r="S35" s="71"/>
    </row>
    <row r="36" spans="1:19" ht="15" customHeight="1" x14ac:dyDescent="0.2">
      <c r="A36" s="61" t="s">
        <v>36</v>
      </c>
      <c r="B36" s="100">
        <v>93</v>
      </c>
      <c r="C36" s="196">
        <v>5</v>
      </c>
      <c r="D36" s="71">
        <f t="shared" si="6"/>
        <v>0.46500000000000002</v>
      </c>
      <c r="E36" s="74"/>
      <c r="F36" s="71">
        <v>24</v>
      </c>
      <c r="G36" s="22">
        <f t="shared" si="7"/>
        <v>0.12</v>
      </c>
      <c r="H36" s="71"/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71"/>
    </row>
    <row r="37" spans="1:19" ht="15" customHeight="1" x14ac:dyDescent="0.2">
      <c r="A37" s="61" t="s">
        <v>127</v>
      </c>
      <c r="B37" s="100">
        <v>93</v>
      </c>
      <c r="C37" s="196">
        <v>6</v>
      </c>
      <c r="D37" s="71">
        <f t="shared" si="6"/>
        <v>0.55800000000000005</v>
      </c>
      <c r="E37" s="74"/>
      <c r="F37" s="71">
        <v>55</v>
      </c>
      <c r="G37" s="22">
        <f t="shared" si="7"/>
        <v>0.33</v>
      </c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</row>
    <row r="38" spans="1:19" ht="15" customHeight="1" x14ac:dyDescent="0.2">
      <c r="A38" s="61" t="s">
        <v>34</v>
      </c>
      <c r="B38" s="100">
        <v>93</v>
      </c>
      <c r="C38" s="196">
        <v>0.05</v>
      </c>
      <c r="D38" s="71">
        <f t="shared" si="6"/>
        <v>4.6500000000000005E-3</v>
      </c>
      <c r="E38" s="74"/>
      <c r="F38" s="71"/>
      <c r="G38" s="22">
        <f t="shared" si="7"/>
        <v>0</v>
      </c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</row>
    <row r="39" spans="1:19" ht="15" customHeight="1" x14ac:dyDescent="0.2">
      <c r="A39" s="61" t="s">
        <v>79</v>
      </c>
      <c r="B39" s="100">
        <v>93</v>
      </c>
      <c r="C39" s="196">
        <v>1.2</v>
      </c>
      <c r="D39" s="71">
        <f t="shared" si="6"/>
        <v>0.11159999999999999</v>
      </c>
      <c r="E39" s="74"/>
      <c r="F39" s="71">
        <v>33</v>
      </c>
      <c r="G39" s="22">
        <f t="shared" si="7"/>
        <v>3.9600000000000003E-2</v>
      </c>
      <c r="H39" s="71"/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</row>
    <row r="40" spans="1:19" ht="15" customHeight="1" x14ac:dyDescent="0.2">
      <c r="A40" s="61" t="s">
        <v>74</v>
      </c>
      <c r="B40" s="100">
        <v>93</v>
      </c>
      <c r="C40" s="196">
        <v>3</v>
      </c>
      <c r="D40" s="71">
        <f t="shared" si="6"/>
        <v>0.27900000000000003</v>
      </c>
      <c r="E40" s="74"/>
      <c r="F40" s="71">
        <v>50</v>
      </c>
      <c r="G40" s="22">
        <f t="shared" si="7"/>
        <v>0.15</v>
      </c>
      <c r="H40" s="71"/>
      <c r="I40" s="71"/>
      <c r="J40" s="71"/>
      <c r="K40" s="71"/>
      <c r="L40" s="71"/>
      <c r="M40" s="71"/>
      <c r="N40" s="71"/>
      <c r="O40" s="71"/>
      <c r="P40" s="71"/>
      <c r="Q40" s="71"/>
      <c r="R40" s="71"/>
      <c r="S40" s="71"/>
    </row>
    <row r="41" spans="1:19" ht="15" customHeight="1" x14ac:dyDescent="0.2">
      <c r="A41" s="61" t="s">
        <v>19</v>
      </c>
      <c r="B41" s="100">
        <v>93</v>
      </c>
      <c r="C41" s="196">
        <v>2</v>
      </c>
      <c r="D41" s="71">
        <f t="shared" si="6"/>
        <v>0.186</v>
      </c>
      <c r="E41" s="74"/>
      <c r="F41" s="71">
        <v>14</v>
      </c>
      <c r="G41" s="22">
        <f t="shared" si="7"/>
        <v>2.8000000000000001E-2</v>
      </c>
      <c r="H41" s="71"/>
      <c r="I41" s="71"/>
      <c r="J41" s="71"/>
      <c r="K41" s="71"/>
      <c r="L41" s="71"/>
      <c r="M41" s="71"/>
      <c r="N41" s="71"/>
      <c r="O41" s="71"/>
      <c r="P41" s="71"/>
      <c r="Q41" s="71"/>
      <c r="R41" s="71"/>
      <c r="S41" s="71"/>
    </row>
    <row r="42" spans="1:19" ht="15" customHeight="1" x14ac:dyDescent="0.2">
      <c r="A42" s="61" t="s">
        <v>233</v>
      </c>
      <c r="B42" s="100">
        <v>93</v>
      </c>
      <c r="C42" s="196">
        <v>0.02</v>
      </c>
      <c r="D42" s="71">
        <f t="shared" si="6"/>
        <v>1.8600000000000001E-3</v>
      </c>
      <c r="E42" s="74"/>
      <c r="F42" s="71"/>
      <c r="G42" s="22">
        <f t="shared" si="7"/>
        <v>0</v>
      </c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</row>
    <row r="43" spans="1:19" ht="15" customHeight="1" x14ac:dyDescent="0.2">
      <c r="A43" s="63" t="s">
        <v>128</v>
      </c>
      <c r="B43" s="100">
        <v>93</v>
      </c>
      <c r="C43" s="197">
        <v>0.01</v>
      </c>
      <c r="D43" s="71">
        <f t="shared" si="6"/>
        <v>9.3000000000000005E-4</v>
      </c>
      <c r="E43" s="75"/>
      <c r="F43" s="72"/>
      <c r="G43" s="22">
        <f t="shared" si="7"/>
        <v>0</v>
      </c>
      <c r="H43" s="72"/>
      <c r="I43" s="72"/>
      <c r="J43" s="72"/>
      <c r="K43" s="72"/>
      <c r="L43" s="72"/>
      <c r="M43" s="72"/>
      <c r="N43" s="72"/>
      <c r="O43" s="72"/>
      <c r="P43" s="72"/>
      <c r="Q43" s="72"/>
      <c r="R43" s="72"/>
      <c r="S43" s="72"/>
    </row>
    <row r="44" spans="1:19" ht="15" customHeight="1" x14ac:dyDescent="0.2">
      <c r="A44" s="99" t="s">
        <v>118</v>
      </c>
      <c r="B44" s="100">
        <v>93</v>
      </c>
      <c r="C44" s="110"/>
      <c r="D44" s="96"/>
      <c r="E44" s="103">
        <v>200</v>
      </c>
      <c r="F44" s="95"/>
      <c r="G44" s="104">
        <f>G45+G46+G47</f>
        <v>4.0214999999999996</v>
      </c>
      <c r="H44" s="95">
        <v>0.16</v>
      </c>
      <c r="I44" s="104">
        <v>0.16</v>
      </c>
      <c r="J44" s="95">
        <v>23.56</v>
      </c>
      <c r="K44" s="104">
        <v>114.6</v>
      </c>
      <c r="L44" s="104">
        <v>0.01</v>
      </c>
      <c r="M44" s="104">
        <v>1.8</v>
      </c>
      <c r="N44" s="104"/>
      <c r="O44" s="104"/>
      <c r="P44" s="104">
        <v>6.4</v>
      </c>
      <c r="Q44" s="104">
        <v>4.4000000000000004</v>
      </c>
      <c r="R44" s="104">
        <v>3.6</v>
      </c>
      <c r="S44" s="104">
        <v>0.18</v>
      </c>
    </row>
    <row r="45" spans="1:19" ht="15" customHeight="1" x14ac:dyDescent="0.2">
      <c r="A45" s="11" t="s">
        <v>99</v>
      </c>
      <c r="B45" s="100">
        <v>93</v>
      </c>
      <c r="C45" s="12">
        <v>45</v>
      </c>
      <c r="D45" s="54">
        <f t="shared" ref="D45:D47" si="8">B45*C45/1000</f>
        <v>4.1849999999999996</v>
      </c>
      <c r="E45" s="7"/>
      <c r="F45" s="55">
        <v>62.7</v>
      </c>
      <c r="G45" s="22">
        <f t="shared" ref="G45:G47" si="9">C45*F45/1000</f>
        <v>2.8214999999999999</v>
      </c>
      <c r="H45" s="55"/>
      <c r="I45" s="22"/>
      <c r="J45" s="55"/>
      <c r="K45" s="22"/>
      <c r="L45" s="22"/>
      <c r="M45" s="22"/>
      <c r="N45" s="22"/>
      <c r="O45" s="22"/>
      <c r="P45" s="22"/>
      <c r="Q45" s="22"/>
      <c r="R45" s="22"/>
      <c r="S45" s="22"/>
    </row>
    <row r="46" spans="1:19" ht="15" customHeight="1" x14ac:dyDescent="0.2">
      <c r="A46" s="11" t="s">
        <v>22</v>
      </c>
      <c r="B46" s="100">
        <v>93</v>
      </c>
      <c r="C46" s="12">
        <v>24</v>
      </c>
      <c r="D46" s="54">
        <f t="shared" si="8"/>
        <v>2.2320000000000002</v>
      </c>
      <c r="E46" s="7"/>
      <c r="F46" s="55">
        <v>50</v>
      </c>
      <c r="G46" s="22">
        <f t="shared" si="9"/>
        <v>1.2</v>
      </c>
      <c r="H46" s="55"/>
      <c r="I46" s="22"/>
      <c r="J46" s="55"/>
      <c r="K46" s="22"/>
      <c r="L46" s="22"/>
      <c r="M46" s="22"/>
      <c r="N46" s="22"/>
      <c r="O46" s="22"/>
      <c r="P46" s="22"/>
      <c r="Q46" s="22"/>
      <c r="R46" s="22"/>
      <c r="S46" s="22"/>
    </row>
    <row r="47" spans="1:19" ht="15" customHeight="1" x14ac:dyDescent="0.2">
      <c r="A47" s="10" t="s">
        <v>34</v>
      </c>
      <c r="B47" s="100">
        <v>93</v>
      </c>
      <c r="C47" s="9">
        <v>2E-3</v>
      </c>
      <c r="D47" s="4">
        <f t="shared" si="8"/>
        <v>1.8599999999999999E-4</v>
      </c>
      <c r="E47" s="6"/>
      <c r="F47" s="90"/>
      <c r="G47" s="22">
        <f t="shared" si="9"/>
        <v>0</v>
      </c>
      <c r="H47" s="90"/>
      <c r="I47" s="8"/>
      <c r="J47" s="90"/>
      <c r="K47" s="8"/>
      <c r="L47" s="8"/>
      <c r="M47" s="8"/>
      <c r="N47" s="8"/>
      <c r="O47" s="8"/>
      <c r="P47" s="8"/>
      <c r="Q47" s="8"/>
      <c r="R47" s="8"/>
      <c r="S47" s="8"/>
    </row>
    <row r="48" spans="1:19" s="105" customFormat="1" x14ac:dyDescent="0.25">
      <c r="A48" s="99" t="s">
        <v>91</v>
      </c>
      <c r="B48" s="100">
        <v>93</v>
      </c>
      <c r="C48" s="110"/>
      <c r="D48" s="96"/>
      <c r="E48" s="103">
        <v>50</v>
      </c>
      <c r="F48" s="95"/>
      <c r="G48" s="104">
        <f>SUM(G49:G55)</f>
        <v>8.3097999999999992</v>
      </c>
      <c r="H48" s="95">
        <v>0.75</v>
      </c>
      <c r="I48" s="104">
        <v>6.02</v>
      </c>
      <c r="J48" s="95">
        <v>1.71</v>
      </c>
      <c r="K48" s="104">
        <v>185</v>
      </c>
      <c r="L48" s="104">
        <v>0.06</v>
      </c>
      <c r="M48" s="104"/>
      <c r="N48" s="104">
        <v>9</v>
      </c>
      <c r="O48" s="104"/>
      <c r="P48" s="104">
        <v>9.6999999999999993</v>
      </c>
      <c r="Q48" s="104">
        <v>37.5</v>
      </c>
      <c r="R48" s="104">
        <v>12.2</v>
      </c>
      <c r="S48" s="104">
        <v>0.64</v>
      </c>
    </row>
    <row r="49" spans="1:19" s="36" customFormat="1" ht="15" customHeight="1" x14ac:dyDescent="0.2">
      <c r="A49" s="11" t="s">
        <v>79</v>
      </c>
      <c r="B49" s="100">
        <v>93</v>
      </c>
      <c r="C49" s="12">
        <v>42</v>
      </c>
      <c r="D49" s="54">
        <f t="shared" si="0"/>
        <v>3.9060000000000001</v>
      </c>
      <c r="E49" s="7"/>
      <c r="F49" s="55">
        <v>33</v>
      </c>
      <c r="G49" s="22">
        <f>C49*F49/1000</f>
        <v>1.3859999999999999</v>
      </c>
      <c r="H49" s="55"/>
      <c r="I49" s="22"/>
      <c r="J49" s="55"/>
      <c r="K49" s="22"/>
      <c r="L49" s="22"/>
      <c r="M49" s="22"/>
      <c r="N49" s="22"/>
      <c r="O49" s="22"/>
      <c r="P49" s="22"/>
      <c r="Q49" s="22"/>
      <c r="R49" s="22"/>
      <c r="S49" s="22"/>
    </row>
    <row r="50" spans="1:19" ht="15" customHeight="1" x14ac:dyDescent="0.2">
      <c r="A50" s="11" t="s">
        <v>22</v>
      </c>
      <c r="B50" s="100">
        <v>93</v>
      </c>
      <c r="C50" s="12">
        <v>12</v>
      </c>
      <c r="D50" s="54">
        <f t="shared" si="0"/>
        <v>1.1160000000000001</v>
      </c>
      <c r="E50" s="7"/>
      <c r="F50" s="55">
        <v>50</v>
      </c>
      <c r="G50" s="22">
        <f t="shared" ref="G50:G55" si="10">C50*F50/1000</f>
        <v>0.6</v>
      </c>
      <c r="H50" s="55"/>
      <c r="I50" s="22"/>
      <c r="J50" s="55"/>
      <c r="K50" s="22"/>
      <c r="L50" s="22"/>
      <c r="M50" s="22"/>
      <c r="N50" s="22"/>
      <c r="O50" s="22"/>
      <c r="P50" s="22"/>
      <c r="Q50" s="22"/>
      <c r="R50" s="22"/>
      <c r="S50" s="22"/>
    </row>
    <row r="51" spans="1:19" ht="15" customHeight="1" x14ac:dyDescent="0.2">
      <c r="A51" s="11" t="s">
        <v>41</v>
      </c>
      <c r="B51" s="100">
        <v>93</v>
      </c>
      <c r="C51" s="12">
        <v>11</v>
      </c>
      <c r="D51" s="55">
        <f t="shared" si="0"/>
        <v>1.0229999999999999</v>
      </c>
      <c r="E51" s="7"/>
      <c r="F51" s="55">
        <v>450</v>
      </c>
      <c r="G51" s="22">
        <f t="shared" si="10"/>
        <v>4.95</v>
      </c>
      <c r="H51" s="55"/>
      <c r="I51" s="22"/>
      <c r="J51" s="55"/>
      <c r="K51" s="22"/>
      <c r="L51" s="22"/>
      <c r="M51" s="22"/>
      <c r="N51" s="22"/>
      <c r="O51" s="22"/>
      <c r="P51" s="22"/>
      <c r="Q51" s="22"/>
      <c r="R51" s="22"/>
      <c r="S51" s="22"/>
    </row>
    <row r="52" spans="1:19" ht="15" customHeight="1" x14ac:dyDescent="0.2">
      <c r="A52" s="11" t="s">
        <v>173</v>
      </c>
      <c r="B52" s="100">
        <v>93</v>
      </c>
      <c r="C52" s="12">
        <v>6</v>
      </c>
      <c r="D52" s="55">
        <f t="shared" si="0"/>
        <v>0.55800000000000005</v>
      </c>
      <c r="E52" s="7"/>
      <c r="F52" s="55">
        <v>5.7</v>
      </c>
      <c r="G52" s="22">
        <f>C52*F52/40</f>
        <v>0.85500000000000009</v>
      </c>
      <c r="H52" s="55"/>
      <c r="I52" s="22"/>
      <c r="J52" s="55"/>
      <c r="K52" s="22"/>
      <c r="L52" s="22"/>
      <c r="M52" s="22"/>
      <c r="N52" s="22"/>
      <c r="O52" s="22"/>
      <c r="P52" s="22"/>
      <c r="Q52" s="22"/>
      <c r="R52" s="22"/>
      <c r="S52" s="22"/>
    </row>
    <row r="53" spans="1:19" ht="15" customHeight="1" x14ac:dyDescent="0.2">
      <c r="A53" s="11" t="s">
        <v>94</v>
      </c>
      <c r="B53" s="100">
        <v>93</v>
      </c>
      <c r="C53" s="12">
        <v>2</v>
      </c>
      <c r="D53" s="55">
        <f t="shared" si="0"/>
        <v>0.186</v>
      </c>
      <c r="E53" s="7"/>
      <c r="F53" s="55">
        <v>14</v>
      </c>
      <c r="G53" s="22">
        <f t="shared" si="10"/>
        <v>2.8000000000000001E-2</v>
      </c>
      <c r="H53" s="55"/>
      <c r="I53" s="22"/>
      <c r="J53" s="55"/>
      <c r="K53" s="22"/>
      <c r="L53" s="22"/>
      <c r="M53" s="22"/>
      <c r="N53" s="22"/>
      <c r="O53" s="22"/>
      <c r="P53" s="22"/>
      <c r="Q53" s="22"/>
      <c r="R53" s="22"/>
      <c r="S53" s="22"/>
    </row>
    <row r="54" spans="1:19" ht="15" customHeight="1" x14ac:dyDescent="0.2">
      <c r="A54" s="11" t="s">
        <v>174</v>
      </c>
      <c r="B54" s="100">
        <v>93</v>
      </c>
      <c r="C54" s="12">
        <v>2</v>
      </c>
      <c r="D54" s="55">
        <f t="shared" si="0"/>
        <v>0.186</v>
      </c>
      <c r="E54" s="7"/>
      <c r="F54" s="55">
        <v>222</v>
      </c>
      <c r="G54" s="22">
        <f t="shared" si="10"/>
        <v>0.44400000000000001</v>
      </c>
      <c r="H54" s="55"/>
      <c r="I54" s="22"/>
      <c r="J54" s="55"/>
      <c r="K54" s="22"/>
      <c r="L54" s="22"/>
      <c r="M54" s="22"/>
      <c r="N54" s="22"/>
      <c r="O54" s="22"/>
      <c r="P54" s="22"/>
      <c r="Q54" s="22"/>
      <c r="R54" s="22"/>
      <c r="S54" s="22"/>
    </row>
    <row r="55" spans="1:19" ht="15" customHeight="1" x14ac:dyDescent="0.2">
      <c r="A55" s="11" t="s">
        <v>25</v>
      </c>
      <c r="B55" s="100">
        <v>93</v>
      </c>
      <c r="C55" s="12">
        <v>0.4</v>
      </c>
      <c r="D55" s="55">
        <f t="shared" si="0"/>
        <v>3.7200000000000004E-2</v>
      </c>
      <c r="E55" s="7"/>
      <c r="F55" s="55">
        <v>117</v>
      </c>
      <c r="G55" s="22">
        <f t="shared" si="10"/>
        <v>4.6800000000000001E-2</v>
      </c>
      <c r="H55" s="55"/>
      <c r="I55" s="22"/>
      <c r="J55" s="55"/>
      <c r="K55" s="22"/>
      <c r="L55" s="22"/>
      <c r="M55" s="22"/>
      <c r="N55" s="22"/>
      <c r="O55" s="22"/>
      <c r="P55" s="22"/>
      <c r="Q55" s="22"/>
      <c r="R55" s="22"/>
      <c r="S55" s="22"/>
    </row>
    <row r="56" spans="1:19" s="105" customFormat="1" ht="15" customHeight="1" x14ac:dyDescent="0.2">
      <c r="A56" s="99" t="s">
        <v>44</v>
      </c>
      <c r="B56" s="100">
        <v>93</v>
      </c>
      <c r="C56" s="101"/>
      <c r="D56" s="96"/>
      <c r="E56" s="103">
        <v>90</v>
      </c>
      <c r="F56" s="95"/>
      <c r="G56" s="83">
        <f>G57</f>
        <v>3.69</v>
      </c>
      <c r="H56" s="35">
        <v>8.4600000000000009</v>
      </c>
      <c r="I56" s="35">
        <v>2.5099999999999998</v>
      </c>
      <c r="J56" s="35">
        <v>44.33</v>
      </c>
      <c r="K56" s="35">
        <v>186</v>
      </c>
      <c r="L56" s="114">
        <v>0.04</v>
      </c>
      <c r="M56" s="114"/>
      <c r="N56" s="114"/>
      <c r="O56" s="114">
        <v>0.36</v>
      </c>
      <c r="P56" s="114">
        <v>9.1999999999999993</v>
      </c>
      <c r="Q56" s="114">
        <v>42.4</v>
      </c>
      <c r="R56" s="114">
        <v>10</v>
      </c>
      <c r="S56" s="114">
        <v>1.24</v>
      </c>
    </row>
    <row r="57" spans="1:19" ht="15" customHeight="1" x14ac:dyDescent="0.2">
      <c r="A57" s="10" t="s">
        <v>44</v>
      </c>
      <c r="B57" s="100">
        <v>93</v>
      </c>
      <c r="C57" s="9">
        <v>90</v>
      </c>
      <c r="D57" s="90">
        <f t="shared" si="0"/>
        <v>8.3699999999999992</v>
      </c>
      <c r="E57" s="6"/>
      <c r="F57" s="90">
        <v>41</v>
      </c>
      <c r="G57" s="8">
        <f t="shared" ref="G57" si="11">C57*F57/1000</f>
        <v>3.69</v>
      </c>
      <c r="H57" s="4"/>
      <c r="I57" s="6"/>
      <c r="J57" s="4"/>
      <c r="K57" s="6"/>
      <c r="L57" s="6"/>
      <c r="M57" s="6"/>
      <c r="N57" s="6"/>
      <c r="O57" s="6"/>
      <c r="P57" s="6"/>
      <c r="Q57" s="6"/>
      <c r="R57" s="6"/>
      <c r="S57" s="6"/>
    </row>
    <row r="58" spans="1:19" s="36" customFormat="1" ht="15" customHeight="1" x14ac:dyDescent="0.2">
      <c r="A58" s="163"/>
      <c r="B58" s="164"/>
      <c r="C58" s="179"/>
      <c r="D58" s="166"/>
      <c r="E58" s="167"/>
      <c r="F58" s="188"/>
      <c r="G58" s="167"/>
      <c r="H58" s="23">
        <f>SUM(H20:H57)</f>
        <v>37.07</v>
      </c>
      <c r="I58" s="23">
        <f>SUM(I20:I57)</f>
        <v>43.07</v>
      </c>
      <c r="J58" s="23">
        <f>SUM(J20:J57)</f>
        <v>200.46000000000004</v>
      </c>
      <c r="K58" s="23">
        <f>SUM(K20:K57)</f>
        <v>1044.5999999999999</v>
      </c>
      <c r="L58" s="23">
        <f t="shared" ref="L58:S58" si="12">SUM(L20:L57)</f>
        <v>0.60000000000000009</v>
      </c>
      <c r="M58" s="23">
        <f t="shared" si="12"/>
        <v>67.2</v>
      </c>
      <c r="N58" s="23">
        <f t="shared" si="12"/>
        <v>40.700000000000003</v>
      </c>
      <c r="O58" s="23">
        <f t="shared" si="12"/>
        <v>2.0099999999999998</v>
      </c>
      <c r="P58" s="23">
        <f t="shared" si="12"/>
        <v>258.49</v>
      </c>
      <c r="Q58" s="23">
        <f t="shared" si="12"/>
        <v>542.13</v>
      </c>
      <c r="R58" s="23">
        <f t="shared" si="12"/>
        <v>182.17</v>
      </c>
      <c r="S58" s="23">
        <f t="shared" si="12"/>
        <v>11.65</v>
      </c>
    </row>
    <row r="59" spans="1:19" s="125" customFormat="1" ht="15" customHeight="1" x14ac:dyDescent="0.15">
      <c r="A59" s="145" t="s">
        <v>13</v>
      </c>
      <c r="B59" s="147">
        <v>93</v>
      </c>
      <c r="C59" s="141"/>
      <c r="D59" s="160"/>
      <c r="E59" s="141"/>
      <c r="F59" s="160"/>
      <c r="G59" s="141"/>
      <c r="H59" s="141"/>
      <c r="I59" s="141"/>
      <c r="J59" s="141"/>
      <c r="K59" s="142"/>
      <c r="L59" s="142"/>
      <c r="M59" s="142"/>
      <c r="N59" s="142"/>
      <c r="O59" s="142"/>
      <c r="P59" s="142"/>
      <c r="Q59" s="142"/>
      <c r="R59" s="142"/>
      <c r="S59" s="142"/>
    </row>
    <row r="60" spans="1:19" s="125" customFormat="1" ht="15" customHeight="1" x14ac:dyDescent="0.2">
      <c r="A60" s="33" t="s">
        <v>86</v>
      </c>
      <c r="B60" s="84">
        <v>93</v>
      </c>
      <c r="C60" s="37"/>
      <c r="D60" s="86"/>
      <c r="E60" s="35">
        <v>100</v>
      </c>
      <c r="F60" s="85"/>
      <c r="G60" s="83">
        <f>G61</f>
        <v>22</v>
      </c>
      <c r="H60" s="85">
        <v>3</v>
      </c>
      <c r="I60" s="83">
        <v>1</v>
      </c>
      <c r="J60" s="85">
        <v>38</v>
      </c>
      <c r="K60" s="83">
        <v>95</v>
      </c>
      <c r="L60" s="83" t="s">
        <v>255</v>
      </c>
      <c r="M60" s="83">
        <v>7.5</v>
      </c>
      <c r="N60" s="83"/>
      <c r="O60" s="83">
        <v>0.3</v>
      </c>
      <c r="P60" s="83">
        <v>6</v>
      </c>
      <c r="Q60" s="83">
        <v>21</v>
      </c>
      <c r="R60" s="83">
        <v>31.5</v>
      </c>
      <c r="S60" s="83">
        <v>0.45</v>
      </c>
    </row>
    <row r="61" spans="1:19" s="125" customFormat="1" ht="28.5" customHeight="1" x14ac:dyDescent="0.2">
      <c r="A61" s="10" t="s">
        <v>86</v>
      </c>
      <c r="B61" s="84">
        <v>93</v>
      </c>
      <c r="C61" s="9">
        <v>200</v>
      </c>
      <c r="D61" s="90">
        <f t="shared" ref="D61" si="13">B61*C61/1000</f>
        <v>18.600000000000001</v>
      </c>
      <c r="E61" s="6"/>
      <c r="F61" s="90">
        <v>110</v>
      </c>
      <c r="G61" s="8">
        <f t="shared" ref="G61" si="14">C61*F61/1000</f>
        <v>22</v>
      </c>
      <c r="H61" s="4"/>
      <c r="I61" s="6"/>
      <c r="J61" s="4"/>
      <c r="K61" s="6"/>
      <c r="L61" s="6"/>
      <c r="M61" s="6"/>
      <c r="N61" s="6"/>
      <c r="O61" s="6"/>
      <c r="P61" s="6"/>
      <c r="Q61" s="6"/>
      <c r="R61" s="6"/>
      <c r="S61" s="6"/>
    </row>
    <row r="62" spans="1:19" s="105" customFormat="1" ht="15" customHeight="1" x14ac:dyDescent="0.2">
      <c r="A62" s="99" t="s">
        <v>89</v>
      </c>
      <c r="B62" s="84">
        <v>93</v>
      </c>
      <c r="C62" s="172"/>
      <c r="D62" s="103"/>
      <c r="E62" s="103">
        <v>200</v>
      </c>
      <c r="F62" s="104"/>
      <c r="G62" s="104">
        <f>SUM(G63)</f>
        <v>12.86467</v>
      </c>
      <c r="H62" s="104">
        <v>5.8</v>
      </c>
      <c r="I62" s="104">
        <v>5</v>
      </c>
      <c r="J62" s="104">
        <v>16</v>
      </c>
      <c r="K62" s="104">
        <v>107</v>
      </c>
      <c r="L62" s="97">
        <v>0.08</v>
      </c>
      <c r="M62" s="97">
        <v>2.6</v>
      </c>
      <c r="N62" s="97">
        <v>40</v>
      </c>
      <c r="O62" s="97"/>
      <c r="P62" s="97">
        <v>240</v>
      </c>
      <c r="Q62" s="97">
        <v>180</v>
      </c>
      <c r="R62" s="97">
        <v>28</v>
      </c>
      <c r="S62" s="97">
        <v>0.2</v>
      </c>
    </row>
    <row r="63" spans="1:19" ht="27" customHeight="1" x14ac:dyDescent="0.2">
      <c r="A63" s="10" t="s">
        <v>59</v>
      </c>
      <c r="B63" s="84">
        <v>93</v>
      </c>
      <c r="C63" s="9">
        <v>211</v>
      </c>
      <c r="D63" s="6">
        <f t="shared" ref="D63" si="15">B63*C63/1000</f>
        <v>19.623000000000001</v>
      </c>
      <c r="E63" s="6"/>
      <c r="F63" s="8">
        <v>60.97</v>
      </c>
      <c r="G63" s="8">
        <f>C63*F63/1000</f>
        <v>12.86467</v>
      </c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</row>
    <row r="64" spans="1:19" ht="15" customHeight="1" x14ac:dyDescent="0.2">
      <c r="A64" s="163"/>
      <c r="B64" s="164"/>
      <c r="C64" s="179"/>
      <c r="D64" s="166"/>
      <c r="E64" s="167"/>
      <c r="F64" s="167"/>
      <c r="G64" s="167"/>
      <c r="H64" s="23">
        <f t="shared" ref="H64:S64" si="16">SUM(H60:H62)</f>
        <v>8.8000000000000007</v>
      </c>
      <c r="I64" s="23">
        <f t="shared" si="16"/>
        <v>6</v>
      </c>
      <c r="J64" s="23">
        <f t="shared" si="16"/>
        <v>54</v>
      </c>
      <c r="K64" s="23">
        <f t="shared" si="16"/>
        <v>202</v>
      </c>
      <c r="L64" s="23">
        <f t="shared" si="16"/>
        <v>0.08</v>
      </c>
      <c r="M64" s="23">
        <f t="shared" si="16"/>
        <v>10.1</v>
      </c>
      <c r="N64" s="23">
        <f t="shared" si="16"/>
        <v>40</v>
      </c>
      <c r="O64" s="23">
        <f t="shared" si="16"/>
        <v>0.3</v>
      </c>
      <c r="P64" s="23">
        <f t="shared" si="16"/>
        <v>246</v>
      </c>
      <c r="Q64" s="23">
        <f t="shared" si="16"/>
        <v>201</v>
      </c>
      <c r="R64" s="23">
        <f t="shared" si="16"/>
        <v>59.5</v>
      </c>
      <c r="S64" s="23">
        <f t="shared" si="16"/>
        <v>0.65</v>
      </c>
    </row>
    <row r="65" spans="1:19" x14ac:dyDescent="0.2">
      <c r="A65" s="58"/>
      <c r="B65" s="58"/>
      <c r="C65" s="58"/>
      <c r="D65" s="58"/>
      <c r="E65" s="58"/>
      <c r="F65" s="224" t="s">
        <v>47</v>
      </c>
      <c r="G65" s="50">
        <f>E67*E68</f>
        <v>10733.141159999999</v>
      </c>
      <c r="H65" s="155">
        <f t="shared" ref="H65:S65" si="17">H18+H58+H64</f>
        <v>65.25</v>
      </c>
      <c r="I65" s="155">
        <f t="shared" si="17"/>
        <v>63.74</v>
      </c>
      <c r="J65" s="155">
        <f t="shared" si="17"/>
        <v>338.85</v>
      </c>
      <c r="K65" s="155">
        <f t="shared" si="17"/>
        <v>1835.9099999999999</v>
      </c>
      <c r="L65" s="155">
        <f t="shared" si="17"/>
        <v>0.91</v>
      </c>
      <c r="M65" s="155">
        <f t="shared" si="17"/>
        <v>160.6</v>
      </c>
      <c r="N65" s="155">
        <f t="shared" si="17"/>
        <v>212.7</v>
      </c>
      <c r="O65" s="155">
        <f t="shared" si="17"/>
        <v>3.1399999999999997</v>
      </c>
      <c r="P65" s="155">
        <f t="shared" si="17"/>
        <v>1162.19</v>
      </c>
      <c r="Q65" s="155">
        <f t="shared" si="17"/>
        <v>1247.75</v>
      </c>
      <c r="R65" s="155">
        <f t="shared" si="17"/>
        <v>329.83</v>
      </c>
      <c r="S65" s="155">
        <f t="shared" si="17"/>
        <v>13.73</v>
      </c>
    </row>
    <row r="67" spans="1:19" ht="30.75" customHeight="1" x14ac:dyDescent="0.2">
      <c r="A67" s="2" t="s">
        <v>48</v>
      </c>
      <c r="E67" s="177">
        <v>93</v>
      </c>
      <c r="F67" s="2" t="s">
        <v>49</v>
      </c>
    </row>
    <row r="68" spans="1:19" x14ac:dyDescent="0.2">
      <c r="A68" s="2" t="s">
        <v>50</v>
      </c>
      <c r="E68" s="176">
        <f>SUM(G9+G14+G16+G20+G26+G32+G44+G48+G56+G60+G62)</f>
        <v>115.41011999999999</v>
      </c>
      <c r="F68" s="2" t="s">
        <v>51</v>
      </c>
    </row>
    <row r="70" spans="1:19" ht="45.75" customHeight="1" x14ac:dyDescent="0.2">
      <c r="A70" s="2" t="s">
        <v>271</v>
      </c>
      <c r="B70" s="3" t="s">
        <v>272</v>
      </c>
      <c r="E70" s="2" t="s">
        <v>52</v>
      </c>
      <c r="H70" s="3"/>
      <c r="I70" s="2" t="s">
        <v>53</v>
      </c>
    </row>
  </sheetData>
  <mergeCells count="7">
    <mergeCell ref="A1:B1"/>
    <mergeCell ref="A2:B2"/>
    <mergeCell ref="A3:B3"/>
    <mergeCell ref="H3:K3"/>
    <mergeCell ref="A4:B4"/>
    <mergeCell ref="C4:G5"/>
    <mergeCell ref="H5:K5"/>
  </mergeCells>
  <pageMargins left="0.78740157480314965" right="0.39370078740157483" top="0.39370078740157483" bottom="0.39370078740157483" header="0.31496062992125984" footer="0.31496062992125984"/>
  <pageSetup paperSize="9" scale="44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6"/>
  <sheetViews>
    <sheetView view="pageBreakPreview" topLeftCell="A15" zoomScale="82" zoomScaleNormal="110" zoomScaleSheetLayoutView="82" workbookViewId="0">
      <selection activeCell="F56" sqref="F56"/>
    </sheetView>
  </sheetViews>
  <sheetFormatPr defaultColWidth="8.85546875" defaultRowHeight="12.75" x14ac:dyDescent="0.2"/>
  <cols>
    <col min="1" max="1" width="29.85546875" style="2" customWidth="1"/>
    <col min="2" max="2" width="12.5703125" style="2" customWidth="1"/>
    <col min="3" max="6" width="9.7109375" style="2" customWidth="1"/>
    <col min="7" max="7" width="12.140625" style="2" customWidth="1"/>
    <col min="8" max="11" width="9.7109375" style="2" customWidth="1"/>
    <col min="12" max="16384" width="8.85546875" style="2"/>
  </cols>
  <sheetData>
    <row r="1" spans="1:19" ht="24" customHeight="1" x14ac:dyDescent="0.2">
      <c r="A1" s="270" t="s">
        <v>148</v>
      </c>
      <c r="B1" s="270"/>
    </row>
    <row r="2" spans="1:19" x14ac:dyDescent="0.2">
      <c r="A2" s="271" t="s">
        <v>14</v>
      </c>
      <c r="B2" s="271"/>
    </row>
    <row r="3" spans="1:19" ht="27" customHeight="1" x14ac:dyDescent="0.25">
      <c r="A3" s="270" t="s">
        <v>17</v>
      </c>
      <c r="B3" s="270"/>
      <c r="H3" s="278"/>
      <c r="I3" s="278"/>
      <c r="J3" s="279"/>
      <c r="K3" s="279"/>
    </row>
    <row r="4" spans="1:19" ht="14.45" customHeight="1" x14ac:dyDescent="0.2">
      <c r="A4" s="271" t="s">
        <v>16</v>
      </c>
      <c r="B4" s="271"/>
      <c r="C4" s="277" t="s">
        <v>18</v>
      </c>
      <c r="D4" s="277"/>
      <c r="E4" s="277"/>
      <c r="F4" s="277"/>
      <c r="G4" s="277"/>
      <c r="H4" s="58"/>
      <c r="I4" s="58"/>
    </row>
    <row r="5" spans="1:19" ht="19.5" x14ac:dyDescent="0.25">
      <c r="C5" s="277"/>
      <c r="D5" s="277"/>
      <c r="E5" s="277"/>
      <c r="F5" s="277"/>
      <c r="G5" s="277"/>
      <c r="H5" s="275" t="s">
        <v>84</v>
      </c>
      <c r="I5" s="275"/>
      <c r="J5" s="275"/>
      <c r="K5" s="275"/>
    </row>
    <row r="6" spans="1:19" ht="27.75" customHeight="1" x14ac:dyDescent="0.2">
      <c r="E6" s="2" t="s">
        <v>202</v>
      </c>
    </row>
    <row r="7" spans="1:19" s="1" customFormat="1" ht="60" customHeight="1" x14ac:dyDescent="0.25">
      <c r="A7" s="51" t="s">
        <v>0</v>
      </c>
      <c r="B7" s="51" t="s">
        <v>1</v>
      </c>
      <c r="C7" s="51" t="s">
        <v>2</v>
      </c>
      <c r="D7" s="51" t="s">
        <v>3</v>
      </c>
      <c r="E7" s="51" t="s">
        <v>4</v>
      </c>
      <c r="F7" s="51" t="s">
        <v>5</v>
      </c>
      <c r="G7" s="51" t="s">
        <v>6</v>
      </c>
      <c r="H7" s="51" t="s">
        <v>7</v>
      </c>
      <c r="I7" s="51" t="s">
        <v>8</v>
      </c>
      <c r="J7" s="51" t="s">
        <v>9</v>
      </c>
      <c r="K7" s="51" t="s">
        <v>10</v>
      </c>
      <c r="L7" s="51" t="s">
        <v>243</v>
      </c>
      <c r="M7" s="51" t="s">
        <v>244</v>
      </c>
      <c r="N7" s="51" t="s">
        <v>245</v>
      </c>
      <c r="O7" s="51" t="s">
        <v>246</v>
      </c>
      <c r="P7" s="51" t="s">
        <v>247</v>
      </c>
      <c r="Q7" s="51" t="s">
        <v>248</v>
      </c>
      <c r="R7" s="51" t="s">
        <v>249</v>
      </c>
      <c r="S7" s="51" t="s">
        <v>250</v>
      </c>
    </row>
    <row r="8" spans="1:19" s="138" customFormat="1" ht="35.25" customHeight="1" x14ac:dyDescent="0.25">
      <c r="A8" s="134" t="s">
        <v>11</v>
      </c>
      <c r="B8" s="135">
        <v>156</v>
      </c>
      <c r="C8" s="136"/>
      <c r="D8" s="136"/>
      <c r="E8" s="136"/>
      <c r="F8" s="136"/>
      <c r="G8" s="136"/>
      <c r="H8" s="136"/>
      <c r="I8" s="136"/>
      <c r="J8" s="136"/>
      <c r="K8" s="137"/>
      <c r="L8" s="137"/>
      <c r="M8" s="137"/>
      <c r="N8" s="137"/>
      <c r="O8" s="137"/>
      <c r="P8" s="137"/>
      <c r="Q8" s="137"/>
      <c r="R8" s="137"/>
      <c r="S8" s="137"/>
    </row>
    <row r="9" spans="1:19" s="105" customFormat="1" x14ac:dyDescent="0.25">
      <c r="A9" s="92" t="s">
        <v>237</v>
      </c>
      <c r="B9" s="100">
        <v>156</v>
      </c>
      <c r="C9" s="201"/>
      <c r="D9" s="96"/>
      <c r="E9" s="103">
        <v>250</v>
      </c>
      <c r="F9" s="96"/>
      <c r="G9" s="114">
        <f>SUM(G10:G13)</f>
        <v>9.6742500000000007</v>
      </c>
      <c r="H9" s="95">
        <v>6.76</v>
      </c>
      <c r="I9" s="104">
        <v>11.43</v>
      </c>
      <c r="J9" s="95">
        <v>21.61</v>
      </c>
      <c r="K9" s="104">
        <v>216</v>
      </c>
      <c r="L9" s="104">
        <v>0.18</v>
      </c>
      <c r="M9" s="104">
        <v>3.3</v>
      </c>
      <c r="N9" s="104">
        <v>132</v>
      </c>
      <c r="O9" s="104"/>
      <c r="P9" s="104">
        <v>638</v>
      </c>
      <c r="Q9" s="104">
        <v>454.7</v>
      </c>
      <c r="R9" s="104">
        <v>70.7</v>
      </c>
      <c r="S9" s="104">
        <v>0.6</v>
      </c>
    </row>
    <row r="10" spans="1:19" ht="15" customHeight="1" x14ac:dyDescent="0.2">
      <c r="A10" s="149" t="s">
        <v>59</v>
      </c>
      <c r="B10" s="100">
        <v>156</v>
      </c>
      <c r="C10" s="202">
        <v>125</v>
      </c>
      <c r="D10" s="54">
        <f>B10*C10/1000</f>
        <v>19.5</v>
      </c>
      <c r="E10" s="7"/>
      <c r="F10" s="55">
        <v>60.97</v>
      </c>
      <c r="G10" s="22">
        <f>C10*F10/1000</f>
        <v>7.6212499999999999</v>
      </c>
      <c r="H10" s="55"/>
      <c r="I10" s="22"/>
      <c r="J10" s="55"/>
      <c r="K10" s="22"/>
      <c r="L10" s="22"/>
      <c r="M10" s="22"/>
      <c r="N10" s="22"/>
      <c r="O10" s="22"/>
      <c r="P10" s="22"/>
      <c r="Q10" s="22"/>
      <c r="R10" s="22"/>
      <c r="S10" s="22"/>
    </row>
    <row r="11" spans="1:19" s="36" customFormat="1" ht="15" customHeight="1" x14ac:dyDescent="0.2">
      <c r="A11" s="149" t="s">
        <v>41</v>
      </c>
      <c r="B11" s="100">
        <v>156</v>
      </c>
      <c r="C11" s="202">
        <v>2</v>
      </c>
      <c r="D11" s="54">
        <f t="shared" ref="D11:D49" si="0">B11*C11/1000</f>
        <v>0.312</v>
      </c>
      <c r="E11" s="7"/>
      <c r="F11" s="55">
        <v>450</v>
      </c>
      <c r="G11" s="22">
        <f t="shared" ref="G11:G17" si="1">C11*F11/1000</f>
        <v>0.9</v>
      </c>
      <c r="H11" s="55"/>
      <c r="I11" s="22"/>
      <c r="J11" s="55"/>
      <c r="K11" s="22"/>
      <c r="L11" s="22"/>
      <c r="M11" s="22"/>
      <c r="N11" s="22"/>
      <c r="O11" s="22"/>
      <c r="P11" s="22"/>
      <c r="Q11" s="22"/>
      <c r="R11" s="22"/>
      <c r="S11" s="22"/>
    </row>
    <row r="12" spans="1:19" s="36" customFormat="1" ht="15" customHeight="1" x14ac:dyDescent="0.2">
      <c r="A12" s="149" t="s">
        <v>238</v>
      </c>
      <c r="B12" s="100">
        <v>156</v>
      </c>
      <c r="C12" s="202">
        <v>15</v>
      </c>
      <c r="D12" s="54">
        <f t="shared" si="0"/>
        <v>2.34</v>
      </c>
      <c r="E12" s="7"/>
      <c r="F12" s="55">
        <v>75</v>
      </c>
      <c r="G12" s="22">
        <f t="shared" si="1"/>
        <v>1.125</v>
      </c>
      <c r="H12" s="55"/>
      <c r="I12" s="22"/>
      <c r="J12" s="55"/>
      <c r="K12" s="22"/>
      <c r="L12" s="22"/>
      <c r="M12" s="22"/>
      <c r="N12" s="22"/>
      <c r="O12" s="22"/>
      <c r="P12" s="22"/>
      <c r="Q12" s="22"/>
      <c r="R12" s="22"/>
      <c r="S12" s="22"/>
    </row>
    <row r="13" spans="1:19" s="36" customFormat="1" ht="15" customHeight="1" x14ac:dyDescent="0.2">
      <c r="A13" s="87" t="s">
        <v>19</v>
      </c>
      <c r="B13" s="100">
        <v>156</v>
      </c>
      <c r="C13" s="200">
        <v>2</v>
      </c>
      <c r="D13" s="4">
        <f t="shared" si="0"/>
        <v>0.312</v>
      </c>
      <c r="E13" s="6"/>
      <c r="F13" s="90">
        <v>14</v>
      </c>
      <c r="G13" s="22">
        <f t="shared" si="1"/>
        <v>2.8000000000000001E-2</v>
      </c>
      <c r="H13" s="90"/>
      <c r="I13" s="8"/>
      <c r="J13" s="90"/>
      <c r="K13" s="8"/>
      <c r="L13" s="8"/>
      <c r="M13" s="8"/>
      <c r="N13" s="8"/>
      <c r="O13" s="8"/>
      <c r="P13" s="8"/>
      <c r="Q13" s="8"/>
      <c r="R13" s="8"/>
      <c r="S13" s="8"/>
    </row>
    <row r="14" spans="1:19" s="105" customFormat="1" ht="15" customHeight="1" x14ac:dyDescent="0.2">
      <c r="A14" s="99" t="s">
        <v>61</v>
      </c>
      <c r="B14" s="100">
        <v>156</v>
      </c>
      <c r="C14" s="110"/>
      <c r="D14" s="96"/>
      <c r="E14" s="103">
        <v>200</v>
      </c>
      <c r="F14" s="95"/>
      <c r="G14" s="83">
        <f>G15</f>
        <v>2.4</v>
      </c>
      <c r="H14" s="95">
        <v>0.44</v>
      </c>
      <c r="I14" s="104">
        <v>7.0000000000000007E-2</v>
      </c>
      <c r="J14" s="95">
        <v>34.28</v>
      </c>
      <c r="K14" s="104">
        <v>200</v>
      </c>
      <c r="L14" s="114"/>
      <c r="M14" s="114">
        <v>80</v>
      </c>
      <c r="N14" s="114"/>
      <c r="O14" s="114">
        <v>0.18</v>
      </c>
      <c r="P14" s="114">
        <v>8.1999999999999993</v>
      </c>
      <c r="Q14" s="114">
        <v>6.42</v>
      </c>
      <c r="R14" s="114">
        <v>0.96</v>
      </c>
      <c r="S14" s="114">
        <v>0.28000000000000003</v>
      </c>
    </row>
    <row r="15" spans="1:19" s="105" customFormat="1" ht="15" customHeight="1" x14ac:dyDescent="0.2">
      <c r="A15" s="10" t="s">
        <v>61</v>
      </c>
      <c r="B15" s="100">
        <v>156</v>
      </c>
      <c r="C15" s="9">
        <v>32</v>
      </c>
      <c r="D15" s="4">
        <f t="shared" si="0"/>
        <v>4.992</v>
      </c>
      <c r="E15" s="6"/>
      <c r="F15" s="90">
        <v>75</v>
      </c>
      <c r="G15" s="8">
        <f t="shared" si="1"/>
        <v>2.4</v>
      </c>
      <c r="H15" s="90"/>
      <c r="I15" s="8"/>
      <c r="J15" s="90"/>
      <c r="K15" s="8"/>
      <c r="L15" s="8"/>
      <c r="M15" s="8"/>
      <c r="N15" s="8"/>
      <c r="O15" s="8"/>
      <c r="P15" s="8"/>
      <c r="Q15" s="8"/>
      <c r="R15" s="8"/>
      <c r="S15" s="8"/>
    </row>
    <row r="16" spans="1:19" s="105" customFormat="1" ht="15" customHeight="1" x14ac:dyDescent="0.2">
      <c r="A16" s="99" t="s">
        <v>143</v>
      </c>
      <c r="B16" s="100">
        <v>156</v>
      </c>
      <c r="C16" s="110"/>
      <c r="D16" s="96"/>
      <c r="E16" s="103">
        <v>150</v>
      </c>
      <c r="F16" s="95"/>
      <c r="G16" s="83">
        <f>G17</f>
        <v>6.15</v>
      </c>
      <c r="H16" s="103">
        <v>12.18</v>
      </c>
      <c r="I16" s="103">
        <v>3.17</v>
      </c>
      <c r="J16" s="103">
        <v>28.5</v>
      </c>
      <c r="K16" s="104">
        <v>336</v>
      </c>
      <c r="L16" s="104">
        <v>0.05</v>
      </c>
      <c r="M16" s="104"/>
      <c r="N16" s="104"/>
      <c r="O16" s="104">
        <v>0.65</v>
      </c>
      <c r="P16" s="104">
        <v>11.5</v>
      </c>
      <c r="Q16" s="104">
        <v>43.5</v>
      </c>
      <c r="R16" s="104">
        <v>16.5</v>
      </c>
      <c r="S16" s="104">
        <v>0.55000000000000004</v>
      </c>
    </row>
    <row r="17" spans="1:19" s="36" customFormat="1" ht="15" customHeight="1" x14ac:dyDescent="0.2">
      <c r="A17" s="10" t="s">
        <v>143</v>
      </c>
      <c r="B17" s="100">
        <v>156</v>
      </c>
      <c r="C17" s="9">
        <v>150</v>
      </c>
      <c r="D17" s="4">
        <f t="shared" si="0"/>
        <v>23.4</v>
      </c>
      <c r="E17" s="6"/>
      <c r="F17" s="90">
        <v>41</v>
      </c>
      <c r="G17" s="8">
        <f t="shared" si="1"/>
        <v>6.15</v>
      </c>
      <c r="H17" s="90"/>
      <c r="I17" s="8"/>
      <c r="J17" s="90"/>
      <c r="K17" s="8"/>
      <c r="L17" s="8"/>
      <c r="M17" s="8"/>
      <c r="N17" s="8"/>
      <c r="O17" s="8"/>
      <c r="P17" s="8"/>
      <c r="Q17" s="8"/>
      <c r="R17" s="8"/>
      <c r="S17" s="8"/>
    </row>
    <row r="18" spans="1:19" s="105" customFormat="1" ht="25.5" customHeight="1" x14ac:dyDescent="0.2">
      <c r="A18" s="163"/>
      <c r="B18" s="164"/>
      <c r="C18" s="179"/>
      <c r="D18" s="166"/>
      <c r="E18" s="167"/>
      <c r="F18" s="188"/>
      <c r="G18" s="167"/>
      <c r="H18" s="23">
        <f>SUM(H8:H17)</f>
        <v>19.38</v>
      </c>
      <c r="I18" s="23">
        <f>SUM(I8:I17)</f>
        <v>14.67</v>
      </c>
      <c r="J18" s="23">
        <f>SUM(J8:J17)</f>
        <v>84.39</v>
      </c>
      <c r="K18" s="23">
        <f>SUM(K8:K17)</f>
        <v>752</v>
      </c>
      <c r="L18" s="23">
        <f t="shared" ref="L18:S18" si="2">SUM(L8:L17)</f>
        <v>0.22999999999999998</v>
      </c>
      <c r="M18" s="23">
        <f t="shared" si="2"/>
        <v>83.3</v>
      </c>
      <c r="N18" s="23">
        <f t="shared" si="2"/>
        <v>132</v>
      </c>
      <c r="O18" s="23">
        <f t="shared" si="2"/>
        <v>0.83000000000000007</v>
      </c>
      <c r="P18" s="23">
        <f t="shared" si="2"/>
        <v>657.7</v>
      </c>
      <c r="Q18" s="23">
        <f t="shared" si="2"/>
        <v>504.62</v>
      </c>
      <c r="R18" s="23">
        <f t="shared" si="2"/>
        <v>88.16</v>
      </c>
      <c r="S18" s="23">
        <f t="shared" si="2"/>
        <v>1.4300000000000002</v>
      </c>
    </row>
    <row r="19" spans="1:19" ht="15" customHeight="1" x14ac:dyDescent="0.2">
      <c r="A19" s="134" t="s">
        <v>12</v>
      </c>
      <c r="B19" s="135">
        <v>156</v>
      </c>
      <c r="C19" s="136"/>
      <c r="D19" s="158"/>
      <c r="E19" s="136"/>
      <c r="F19" s="158"/>
      <c r="G19" s="136"/>
      <c r="H19" s="136"/>
      <c r="I19" s="136"/>
      <c r="J19" s="136"/>
      <c r="K19" s="137"/>
      <c r="L19" s="137"/>
      <c r="M19" s="137"/>
      <c r="N19" s="137"/>
      <c r="O19" s="137"/>
      <c r="P19" s="137"/>
      <c r="Q19" s="137"/>
      <c r="R19" s="137"/>
      <c r="S19" s="137"/>
    </row>
    <row r="20" spans="1:19" s="105" customFormat="1" ht="25.5" x14ac:dyDescent="0.25">
      <c r="A20" s="92" t="s">
        <v>269</v>
      </c>
      <c r="B20" s="100">
        <v>156</v>
      </c>
      <c r="C20" s="204"/>
      <c r="D20" s="96"/>
      <c r="E20" s="103">
        <v>250</v>
      </c>
      <c r="F20" s="95"/>
      <c r="G20" s="104">
        <f>SUM(G21:G25)</f>
        <v>2.6481999999999997</v>
      </c>
      <c r="H20" s="95">
        <v>10.57</v>
      </c>
      <c r="I20" s="104">
        <v>4.55</v>
      </c>
      <c r="J20" s="95">
        <v>6.26</v>
      </c>
      <c r="K20" s="104">
        <v>107</v>
      </c>
      <c r="L20" s="104">
        <v>0.36</v>
      </c>
      <c r="M20" s="104">
        <v>33</v>
      </c>
      <c r="N20" s="104"/>
      <c r="O20" s="104"/>
      <c r="P20" s="104">
        <v>106.8</v>
      </c>
      <c r="Q20" s="104">
        <v>223.9</v>
      </c>
      <c r="R20" s="104">
        <v>91.1</v>
      </c>
      <c r="S20" s="104">
        <v>3.5</v>
      </c>
    </row>
    <row r="21" spans="1:19" ht="15" customHeight="1" x14ac:dyDescent="0.2">
      <c r="A21" s="149" t="s">
        <v>27</v>
      </c>
      <c r="B21" s="100">
        <v>156</v>
      </c>
      <c r="C21" s="202">
        <v>100</v>
      </c>
      <c r="D21" s="54">
        <f t="shared" si="0"/>
        <v>15.6</v>
      </c>
      <c r="E21" s="7"/>
      <c r="F21" s="55">
        <v>16.899999999999999</v>
      </c>
      <c r="G21" s="22">
        <f>C21*F21/1000</f>
        <v>1.6899999999999997</v>
      </c>
      <c r="H21" s="55"/>
      <c r="I21" s="22"/>
      <c r="J21" s="55"/>
      <c r="K21" s="22"/>
      <c r="L21" s="22"/>
      <c r="M21" s="22"/>
      <c r="N21" s="22"/>
      <c r="O21" s="22"/>
      <c r="P21" s="22"/>
      <c r="Q21" s="22"/>
      <c r="R21" s="22"/>
      <c r="S21" s="22"/>
    </row>
    <row r="22" spans="1:19" s="126" customFormat="1" ht="15" customHeight="1" x14ac:dyDescent="0.2">
      <c r="A22" s="149" t="s">
        <v>36</v>
      </c>
      <c r="B22" s="100">
        <v>156</v>
      </c>
      <c r="C22" s="202">
        <v>12</v>
      </c>
      <c r="D22" s="54">
        <f t="shared" si="0"/>
        <v>1.8720000000000001</v>
      </c>
      <c r="E22" s="7"/>
      <c r="F22" s="55">
        <v>24</v>
      </c>
      <c r="G22" s="22">
        <f t="shared" ref="G22:G25" si="3">C22*F22/1000</f>
        <v>0.28799999999999998</v>
      </c>
      <c r="H22" s="55"/>
      <c r="I22" s="22"/>
      <c r="J22" s="55"/>
      <c r="K22" s="22"/>
      <c r="L22" s="22"/>
      <c r="M22" s="22"/>
      <c r="N22" s="22"/>
      <c r="O22" s="22"/>
      <c r="P22" s="22"/>
      <c r="Q22" s="22"/>
      <c r="R22" s="22"/>
      <c r="S22" s="22"/>
    </row>
    <row r="23" spans="1:19" ht="15" customHeight="1" x14ac:dyDescent="0.2">
      <c r="A23" s="149" t="s">
        <v>28</v>
      </c>
      <c r="B23" s="100">
        <v>156</v>
      </c>
      <c r="C23" s="202">
        <v>13</v>
      </c>
      <c r="D23" s="54">
        <f t="shared" si="0"/>
        <v>2.028</v>
      </c>
      <c r="E23" s="7"/>
      <c r="F23" s="55">
        <v>22.4</v>
      </c>
      <c r="G23" s="22">
        <f t="shared" si="3"/>
        <v>0.29120000000000001</v>
      </c>
      <c r="H23" s="55"/>
      <c r="I23" s="22"/>
      <c r="J23" s="55"/>
      <c r="K23" s="22"/>
      <c r="L23" s="22"/>
      <c r="M23" s="22"/>
      <c r="N23" s="22"/>
      <c r="O23" s="22"/>
      <c r="P23" s="22"/>
      <c r="Q23" s="22"/>
      <c r="R23" s="22"/>
      <c r="S23" s="22"/>
    </row>
    <row r="24" spans="1:19" ht="15" customHeight="1" x14ac:dyDescent="0.2">
      <c r="A24" s="149" t="s">
        <v>19</v>
      </c>
      <c r="B24" s="100">
        <v>156</v>
      </c>
      <c r="C24" s="202">
        <v>2</v>
      </c>
      <c r="D24" s="54">
        <f t="shared" si="0"/>
        <v>0.312</v>
      </c>
      <c r="E24" s="7"/>
      <c r="F24" s="55">
        <v>14</v>
      </c>
      <c r="G24" s="22">
        <f t="shared" si="3"/>
        <v>2.8000000000000001E-2</v>
      </c>
      <c r="H24" s="55"/>
      <c r="I24" s="22"/>
      <c r="J24" s="55"/>
      <c r="K24" s="22"/>
      <c r="L24" s="22"/>
      <c r="M24" s="22"/>
      <c r="N24" s="22"/>
      <c r="O24" s="22"/>
      <c r="P24" s="22"/>
      <c r="Q24" s="22"/>
      <c r="R24" s="22"/>
      <c r="S24" s="22"/>
    </row>
    <row r="25" spans="1:19" ht="15" customHeight="1" x14ac:dyDescent="0.2">
      <c r="A25" s="87" t="s">
        <v>25</v>
      </c>
      <c r="B25" s="100">
        <v>156</v>
      </c>
      <c r="C25" s="200">
        <v>3</v>
      </c>
      <c r="D25" s="4">
        <f t="shared" si="0"/>
        <v>0.46800000000000003</v>
      </c>
      <c r="E25" s="6"/>
      <c r="F25" s="90">
        <v>117</v>
      </c>
      <c r="G25" s="22">
        <f t="shared" si="3"/>
        <v>0.35099999999999998</v>
      </c>
      <c r="H25" s="90"/>
      <c r="I25" s="8"/>
      <c r="J25" s="90"/>
      <c r="K25" s="8"/>
      <c r="L25" s="8"/>
      <c r="M25" s="8"/>
      <c r="N25" s="8"/>
      <c r="O25" s="8"/>
      <c r="P25" s="8"/>
      <c r="Q25" s="8"/>
      <c r="R25" s="8"/>
      <c r="S25" s="8"/>
    </row>
    <row r="26" spans="1:19" ht="15" customHeight="1" x14ac:dyDescent="0.2">
      <c r="A26" s="92" t="s">
        <v>117</v>
      </c>
      <c r="B26" s="100">
        <v>156</v>
      </c>
      <c r="C26" s="204"/>
      <c r="D26" s="96"/>
      <c r="E26" s="103" t="s">
        <v>175</v>
      </c>
      <c r="F26" s="95"/>
      <c r="G26" s="104">
        <f>SUM(G27:G31)</f>
        <v>38.699999999999996</v>
      </c>
      <c r="H26" s="95">
        <v>13.83</v>
      </c>
      <c r="I26" s="104">
        <v>28.63</v>
      </c>
      <c r="J26" s="95">
        <v>103.2</v>
      </c>
      <c r="K26" s="104">
        <v>341</v>
      </c>
      <c r="L26" s="232">
        <v>7.0000000000000007E-2</v>
      </c>
      <c r="M26" s="233"/>
      <c r="N26" s="232">
        <v>31.7</v>
      </c>
      <c r="O26" s="232"/>
      <c r="P26" s="232">
        <v>12.69</v>
      </c>
      <c r="Q26" s="232">
        <v>144.68</v>
      </c>
      <c r="R26" s="232">
        <v>22.37</v>
      </c>
      <c r="S26" s="234">
        <v>2.64</v>
      </c>
    </row>
    <row r="27" spans="1:19" ht="15" customHeight="1" x14ac:dyDescent="0.2">
      <c r="A27" s="149" t="s">
        <v>29</v>
      </c>
      <c r="B27" s="100">
        <v>156</v>
      </c>
      <c r="C27" s="202">
        <v>95</v>
      </c>
      <c r="D27" s="54">
        <f t="shared" ref="D27:D31" si="4">B27*C27/1000</f>
        <v>14.82</v>
      </c>
      <c r="E27" s="7"/>
      <c r="F27" s="55">
        <v>370</v>
      </c>
      <c r="G27" s="22">
        <f>C27*F27/1000</f>
        <v>35.15</v>
      </c>
      <c r="H27" s="55"/>
      <c r="I27" s="22"/>
      <c r="J27" s="55"/>
      <c r="K27" s="22"/>
      <c r="L27" s="22"/>
      <c r="M27" s="22"/>
      <c r="N27" s="22"/>
      <c r="O27" s="22"/>
      <c r="P27" s="22"/>
      <c r="Q27" s="22"/>
      <c r="R27" s="22"/>
      <c r="S27" s="22"/>
    </row>
    <row r="28" spans="1:19" ht="15" customHeight="1" x14ac:dyDescent="0.2">
      <c r="A28" s="149" t="s">
        <v>176</v>
      </c>
      <c r="B28" s="100">
        <v>156</v>
      </c>
      <c r="C28" s="202">
        <v>4</v>
      </c>
      <c r="D28" s="54">
        <f t="shared" si="4"/>
        <v>0.624</v>
      </c>
      <c r="E28" s="7"/>
      <c r="F28" s="55">
        <v>5.7</v>
      </c>
      <c r="G28" s="22">
        <f>C28*F28/40</f>
        <v>0.57000000000000006</v>
      </c>
      <c r="H28" s="55"/>
      <c r="I28" s="22"/>
      <c r="J28" s="55"/>
      <c r="K28" s="22"/>
      <c r="L28" s="22"/>
      <c r="M28" s="22"/>
      <c r="N28" s="22"/>
      <c r="O28" s="22"/>
      <c r="P28" s="22"/>
      <c r="Q28" s="22"/>
      <c r="R28" s="22"/>
      <c r="S28" s="22"/>
    </row>
    <row r="29" spans="1:19" ht="15" customHeight="1" x14ac:dyDescent="0.2">
      <c r="A29" s="149" t="s">
        <v>41</v>
      </c>
      <c r="B29" s="100">
        <v>156</v>
      </c>
      <c r="C29" s="202">
        <v>5</v>
      </c>
      <c r="D29" s="54">
        <f t="shared" si="4"/>
        <v>0.78</v>
      </c>
      <c r="E29" s="7"/>
      <c r="F29" s="55">
        <v>450</v>
      </c>
      <c r="G29" s="22">
        <f t="shared" ref="G29:G31" si="5">C29*F29/1000</f>
        <v>2.25</v>
      </c>
      <c r="H29" s="55"/>
      <c r="I29" s="22"/>
      <c r="J29" s="55"/>
      <c r="K29" s="22"/>
      <c r="L29" s="22"/>
      <c r="M29" s="22"/>
      <c r="N29" s="22"/>
      <c r="O29" s="22"/>
      <c r="P29" s="22"/>
      <c r="Q29" s="22"/>
      <c r="R29" s="22"/>
      <c r="S29" s="22"/>
    </row>
    <row r="30" spans="1:19" ht="15" customHeight="1" x14ac:dyDescent="0.2">
      <c r="A30" s="149" t="s">
        <v>19</v>
      </c>
      <c r="B30" s="100">
        <v>156</v>
      </c>
      <c r="C30" s="202">
        <v>2</v>
      </c>
      <c r="D30" s="54">
        <f t="shared" si="4"/>
        <v>0.312</v>
      </c>
      <c r="E30" s="7"/>
      <c r="F30" s="55">
        <v>14</v>
      </c>
      <c r="G30" s="22">
        <f t="shared" si="5"/>
        <v>2.8000000000000001E-2</v>
      </c>
      <c r="H30" s="55"/>
      <c r="I30" s="22"/>
      <c r="J30" s="55"/>
      <c r="K30" s="22"/>
      <c r="L30" s="22"/>
      <c r="M30" s="22"/>
      <c r="N30" s="22"/>
      <c r="O30" s="22"/>
      <c r="P30" s="22"/>
      <c r="Q30" s="22"/>
      <c r="R30" s="22"/>
      <c r="S30" s="22"/>
    </row>
    <row r="31" spans="1:19" ht="15" customHeight="1" x14ac:dyDescent="0.2">
      <c r="A31" s="87" t="s">
        <v>25</v>
      </c>
      <c r="B31" s="100">
        <v>156</v>
      </c>
      <c r="C31" s="200">
        <v>6</v>
      </c>
      <c r="D31" s="4">
        <f t="shared" si="4"/>
        <v>0.93600000000000005</v>
      </c>
      <c r="E31" s="6"/>
      <c r="F31" s="90">
        <v>117</v>
      </c>
      <c r="G31" s="22">
        <f t="shared" si="5"/>
        <v>0.70199999999999996</v>
      </c>
      <c r="H31" s="90"/>
      <c r="I31" s="8"/>
      <c r="J31" s="90"/>
      <c r="K31" s="8"/>
      <c r="L31" s="8"/>
      <c r="M31" s="8"/>
      <c r="N31" s="8"/>
      <c r="O31" s="8"/>
      <c r="P31" s="8"/>
      <c r="Q31" s="8"/>
      <c r="R31" s="8"/>
      <c r="S31" s="8"/>
    </row>
    <row r="32" spans="1:19" ht="29.25" customHeight="1" x14ac:dyDescent="0.2">
      <c r="A32" s="119" t="s">
        <v>231</v>
      </c>
      <c r="B32" s="100">
        <v>156</v>
      </c>
      <c r="C32" s="205"/>
      <c r="D32" s="114"/>
      <c r="E32" s="116">
        <v>100</v>
      </c>
      <c r="F32" s="116"/>
      <c r="G32" s="114">
        <f>SUM(G33:G43)</f>
        <v>5.1516999999999999</v>
      </c>
      <c r="H32" s="114">
        <v>3.3</v>
      </c>
      <c r="I32" s="114">
        <v>1.2</v>
      </c>
      <c r="J32" s="114">
        <v>21.4</v>
      </c>
      <c r="K32" s="114">
        <v>111</v>
      </c>
      <c r="L32" s="104">
        <v>0.06</v>
      </c>
      <c r="M32" s="104">
        <v>32.4</v>
      </c>
      <c r="N32" s="104"/>
      <c r="O32" s="104">
        <v>1.65</v>
      </c>
      <c r="P32" s="104">
        <v>113.7</v>
      </c>
      <c r="Q32" s="104">
        <v>89.25</v>
      </c>
      <c r="R32" s="104">
        <v>42.9</v>
      </c>
      <c r="S32" s="104">
        <v>3.45</v>
      </c>
    </row>
    <row r="33" spans="1:19" ht="15" customHeight="1" x14ac:dyDescent="0.2">
      <c r="A33" s="61" t="s">
        <v>170</v>
      </c>
      <c r="B33" s="100">
        <v>156</v>
      </c>
      <c r="C33" s="196">
        <v>143</v>
      </c>
      <c r="D33" s="71">
        <f t="shared" ref="D33:D43" si="6">B33*C33/1000</f>
        <v>22.308</v>
      </c>
      <c r="E33" s="74"/>
      <c r="F33" s="71">
        <v>18.3</v>
      </c>
      <c r="G33" s="22">
        <f>C33*F33/1000</f>
        <v>2.6169000000000002</v>
      </c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</row>
    <row r="34" spans="1:19" ht="15" customHeight="1" x14ac:dyDescent="0.2">
      <c r="A34" s="61" t="s">
        <v>41</v>
      </c>
      <c r="B34" s="100">
        <v>156</v>
      </c>
      <c r="C34" s="196">
        <v>4</v>
      </c>
      <c r="D34" s="71">
        <f t="shared" si="6"/>
        <v>0.624</v>
      </c>
      <c r="E34" s="74"/>
      <c r="F34" s="71">
        <v>450</v>
      </c>
      <c r="G34" s="22">
        <f t="shared" ref="G34:G43" si="7">C34*F34/1000</f>
        <v>1.8</v>
      </c>
      <c r="H34" s="71"/>
      <c r="I34" s="71"/>
      <c r="J34" s="71"/>
      <c r="K34" s="71"/>
      <c r="L34" s="71"/>
      <c r="M34" s="71"/>
      <c r="N34" s="71"/>
      <c r="O34" s="71"/>
      <c r="P34" s="71"/>
      <c r="Q34" s="71"/>
      <c r="R34" s="71"/>
      <c r="S34" s="71"/>
    </row>
    <row r="35" spans="1:19" ht="15" customHeight="1" x14ac:dyDescent="0.2">
      <c r="A35" s="61" t="s">
        <v>28</v>
      </c>
      <c r="B35" s="100">
        <v>156</v>
      </c>
      <c r="C35" s="196">
        <v>3</v>
      </c>
      <c r="D35" s="71">
        <f t="shared" si="6"/>
        <v>0.46800000000000003</v>
      </c>
      <c r="E35" s="74"/>
      <c r="F35" s="71">
        <v>22.4</v>
      </c>
      <c r="G35" s="22">
        <f t="shared" si="7"/>
        <v>6.7199999999999982E-2</v>
      </c>
      <c r="H35" s="71"/>
      <c r="I35" s="71"/>
      <c r="J35" s="71"/>
      <c r="K35" s="71"/>
      <c r="L35" s="71"/>
      <c r="M35" s="71"/>
      <c r="N35" s="71"/>
      <c r="O35" s="71"/>
      <c r="P35" s="71"/>
      <c r="Q35" s="71"/>
      <c r="R35" s="71"/>
      <c r="S35" s="71"/>
    </row>
    <row r="36" spans="1:19" ht="15" customHeight="1" x14ac:dyDescent="0.2">
      <c r="A36" s="61" t="s">
        <v>36</v>
      </c>
      <c r="B36" s="100">
        <v>156</v>
      </c>
      <c r="C36" s="196">
        <v>5</v>
      </c>
      <c r="D36" s="71">
        <f t="shared" si="6"/>
        <v>0.78</v>
      </c>
      <c r="E36" s="74"/>
      <c r="F36" s="71">
        <v>24</v>
      </c>
      <c r="G36" s="22">
        <f t="shared" si="7"/>
        <v>0.12</v>
      </c>
      <c r="H36" s="71"/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71"/>
    </row>
    <row r="37" spans="1:19" ht="15" customHeight="1" x14ac:dyDescent="0.2">
      <c r="A37" s="61" t="s">
        <v>127</v>
      </c>
      <c r="B37" s="100">
        <v>156</v>
      </c>
      <c r="C37" s="196">
        <v>6</v>
      </c>
      <c r="D37" s="71">
        <f t="shared" si="6"/>
        <v>0.93600000000000005</v>
      </c>
      <c r="E37" s="74"/>
      <c r="F37" s="71">
        <v>55</v>
      </c>
      <c r="G37" s="22">
        <f t="shared" si="7"/>
        <v>0.33</v>
      </c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</row>
    <row r="38" spans="1:19" ht="15" customHeight="1" x14ac:dyDescent="0.2">
      <c r="A38" s="61" t="s">
        <v>34</v>
      </c>
      <c r="B38" s="100">
        <v>156</v>
      </c>
      <c r="C38" s="196">
        <v>0.05</v>
      </c>
      <c r="D38" s="71">
        <f t="shared" si="6"/>
        <v>7.8000000000000005E-3</v>
      </c>
      <c r="E38" s="74"/>
      <c r="F38" s="71"/>
      <c r="G38" s="22">
        <f t="shared" si="7"/>
        <v>0</v>
      </c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</row>
    <row r="39" spans="1:19" ht="15" customHeight="1" x14ac:dyDescent="0.2">
      <c r="A39" s="61" t="s">
        <v>79</v>
      </c>
      <c r="B39" s="100">
        <v>156</v>
      </c>
      <c r="C39" s="196">
        <v>1.2</v>
      </c>
      <c r="D39" s="71">
        <f t="shared" si="6"/>
        <v>0.18719999999999998</v>
      </c>
      <c r="E39" s="74"/>
      <c r="F39" s="71">
        <v>33</v>
      </c>
      <c r="G39" s="22">
        <f t="shared" si="7"/>
        <v>3.9600000000000003E-2</v>
      </c>
      <c r="H39" s="71"/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</row>
    <row r="40" spans="1:19" ht="15" customHeight="1" x14ac:dyDescent="0.2">
      <c r="A40" s="61" t="s">
        <v>74</v>
      </c>
      <c r="B40" s="100">
        <v>156</v>
      </c>
      <c r="C40" s="196">
        <v>3</v>
      </c>
      <c r="D40" s="71">
        <f t="shared" si="6"/>
        <v>0.46800000000000003</v>
      </c>
      <c r="E40" s="74"/>
      <c r="F40" s="71">
        <v>50</v>
      </c>
      <c r="G40" s="22">
        <f t="shared" si="7"/>
        <v>0.15</v>
      </c>
      <c r="H40" s="71"/>
      <c r="I40" s="71"/>
      <c r="J40" s="71"/>
      <c r="K40" s="71"/>
      <c r="L40" s="71"/>
      <c r="M40" s="71"/>
      <c r="N40" s="71"/>
      <c r="O40" s="71"/>
      <c r="P40" s="71"/>
      <c r="Q40" s="71"/>
      <c r="R40" s="71"/>
      <c r="S40" s="71"/>
    </row>
    <row r="41" spans="1:19" ht="15" customHeight="1" x14ac:dyDescent="0.2">
      <c r="A41" s="61" t="s">
        <v>19</v>
      </c>
      <c r="B41" s="100">
        <v>156</v>
      </c>
      <c r="C41" s="196">
        <v>2</v>
      </c>
      <c r="D41" s="71">
        <f t="shared" si="6"/>
        <v>0.312</v>
      </c>
      <c r="E41" s="74"/>
      <c r="F41" s="71">
        <v>14</v>
      </c>
      <c r="G41" s="22">
        <f t="shared" si="7"/>
        <v>2.8000000000000001E-2</v>
      </c>
      <c r="H41" s="71"/>
      <c r="I41" s="71"/>
      <c r="J41" s="71"/>
      <c r="K41" s="71"/>
      <c r="L41" s="71"/>
      <c r="M41" s="71"/>
      <c r="N41" s="71"/>
      <c r="O41" s="71"/>
      <c r="P41" s="71"/>
      <c r="Q41" s="71"/>
      <c r="R41" s="71"/>
      <c r="S41" s="71"/>
    </row>
    <row r="42" spans="1:19" ht="15" customHeight="1" x14ac:dyDescent="0.2">
      <c r="A42" s="61" t="s">
        <v>233</v>
      </c>
      <c r="B42" s="100">
        <v>156</v>
      </c>
      <c r="C42" s="196">
        <v>0.02</v>
      </c>
      <c r="D42" s="71">
        <f t="shared" si="6"/>
        <v>3.1199999999999999E-3</v>
      </c>
      <c r="E42" s="74"/>
      <c r="F42" s="71"/>
      <c r="G42" s="22">
        <f t="shared" si="7"/>
        <v>0</v>
      </c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</row>
    <row r="43" spans="1:19" ht="15" customHeight="1" x14ac:dyDescent="0.2">
      <c r="A43" s="63" t="s">
        <v>128</v>
      </c>
      <c r="B43" s="100">
        <v>156</v>
      </c>
      <c r="C43" s="197">
        <v>0.01</v>
      </c>
      <c r="D43" s="71">
        <f t="shared" si="6"/>
        <v>1.56E-3</v>
      </c>
      <c r="E43" s="75"/>
      <c r="F43" s="72"/>
      <c r="G43" s="22">
        <f t="shared" si="7"/>
        <v>0</v>
      </c>
      <c r="H43" s="72"/>
      <c r="I43" s="72"/>
      <c r="J43" s="72"/>
      <c r="K43" s="72"/>
      <c r="L43" s="72"/>
      <c r="M43" s="72"/>
      <c r="N43" s="72"/>
      <c r="O43" s="72"/>
      <c r="P43" s="72"/>
      <c r="Q43" s="72"/>
      <c r="R43" s="72"/>
      <c r="S43" s="72"/>
    </row>
    <row r="44" spans="1:19" ht="15" customHeight="1" x14ac:dyDescent="0.2">
      <c r="A44" s="99" t="s">
        <v>118</v>
      </c>
      <c r="B44" s="100">
        <v>156</v>
      </c>
      <c r="C44" s="110"/>
      <c r="D44" s="96"/>
      <c r="E44" s="103">
        <v>200</v>
      </c>
      <c r="F44" s="95"/>
      <c r="G44" s="104">
        <f>G45+G46+G47</f>
        <v>4.2555000000000005</v>
      </c>
      <c r="H44" s="95">
        <v>0.16</v>
      </c>
      <c r="I44" s="104">
        <v>0.16</v>
      </c>
      <c r="J44" s="95">
        <v>23.56</v>
      </c>
      <c r="K44" s="104">
        <v>114.6</v>
      </c>
      <c r="L44" s="104">
        <v>0.01</v>
      </c>
      <c r="M44" s="104">
        <v>1.8</v>
      </c>
      <c r="N44" s="104"/>
      <c r="O44" s="104"/>
      <c r="P44" s="104">
        <v>6.4</v>
      </c>
      <c r="Q44" s="104">
        <v>4.4000000000000004</v>
      </c>
      <c r="R44" s="104">
        <v>3.6</v>
      </c>
      <c r="S44" s="104">
        <v>0.18</v>
      </c>
    </row>
    <row r="45" spans="1:19" ht="15" customHeight="1" x14ac:dyDescent="0.2">
      <c r="A45" s="11" t="s">
        <v>99</v>
      </c>
      <c r="B45" s="100">
        <v>156</v>
      </c>
      <c r="C45" s="12">
        <v>45</v>
      </c>
      <c r="D45" s="54">
        <f t="shared" ref="D45:D47" si="8">B45*C45/1000</f>
        <v>7.02</v>
      </c>
      <c r="E45" s="7"/>
      <c r="F45" s="55">
        <v>67.900000000000006</v>
      </c>
      <c r="G45" s="22">
        <f t="shared" ref="G45:G47" si="9">C45*F45/1000</f>
        <v>3.0555000000000003</v>
      </c>
      <c r="H45" s="55"/>
      <c r="I45" s="22"/>
      <c r="J45" s="55"/>
      <c r="K45" s="22"/>
      <c r="L45" s="22"/>
      <c r="M45" s="22"/>
      <c r="N45" s="22"/>
      <c r="O45" s="22"/>
      <c r="P45" s="22"/>
      <c r="Q45" s="22"/>
      <c r="R45" s="22"/>
      <c r="S45" s="22"/>
    </row>
    <row r="46" spans="1:19" ht="15" customHeight="1" x14ac:dyDescent="0.2">
      <c r="A46" s="11" t="s">
        <v>22</v>
      </c>
      <c r="B46" s="100">
        <v>156</v>
      </c>
      <c r="C46" s="12">
        <v>24</v>
      </c>
      <c r="D46" s="54">
        <f t="shared" si="8"/>
        <v>3.7440000000000002</v>
      </c>
      <c r="E46" s="7"/>
      <c r="F46" s="55">
        <v>50</v>
      </c>
      <c r="G46" s="22">
        <f t="shared" si="9"/>
        <v>1.2</v>
      </c>
      <c r="H46" s="55"/>
      <c r="I46" s="22"/>
      <c r="J46" s="55"/>
      <c r="K46" s="22"/>
      <c r="L46" s="22"/>
      <c r="M46" s="22"/>
      <c r="N46" s="22"/>
      <c r="O46" s="22"/>
      <c r="P46" s="22"/>
      <c r="Q46" s="22"/>
      <c r="R46" s="22"/>
      <c r="S46" s="22"/>
    </row>
    <row r="47" spans="1:19" ht="15" customHeight="1" x14ac:dyDescent="0.2">
      <c r="A47" s="10" t="s">
        <v>34</v>
      </c>
      <c r="B47" s="100">
        <v>156</v>
      </c>
      <c r="C47" s="9">
        <v>2E-3</v>
      </c>
      <c r="D47" s="4">
        <f t="shared" si="8"/>
        <v>3.1199999999999999E-4</v>
      </c>
      <c r="E47" s="6"/>
      <c r="F47" s="90"/>
      <c r="G47" s="22">
        <f t="shared" si="9"/>
        <v>0</v>
      </c>
      <c r="H47" s="90"/>
      <c r="I47" s="8"/>
      <c r="J47" s="90"/>
      <c r="K47" s="8"/>
      <c r="L47" s="8"/>
      <c r="M47" s="8"/>
      <c r="N47" s="8"/>
      <c r="O47" s="8"/>
      <c r="P47" s="8"/>
      <c r="Q47" s="8"/>
      <c r="R47" s="8"/>
      <c r="S47" s="8"/>
    </row>
    <row r="48" spans="1:19" s="105" customFormat="1" ht="15" customHeight="1" x14ac:dyDescent="0.2">
      <c r="A48" s="99" t="s">
        <v>44</v>
      </c>
      <c r="B48" s="100">
        <v>156</v>
      </c>
      <c r="C48" s="101"/>
      <c r="D48" s="96"/>
      <c r="E48" s="103">
        <v>90</v>
      </c>
      <c r="F48" s="95"/>
      <c r="G48" s="83">
        <f>G49</f>
        <v>3.69</v>
      </c>
      <c r="H48" s="35">
        <v>8.4600000000000009</v>
      </c>
      <c r="I48" s="35">
        <v>2.5099999999999998</v>
      </c>
      <c r="J48" s="35">
        <v>44.33</v>
      </c>
      <c r="K48" s="35">
        <v>186</v>
      </c>
      <c r="L48" s="35">
        <v>7.0000000000000007E-2</v>
      </c>
      <c r="M48" s="35"/>
      <c r="N48" s="35"/>
      <c r="O48" s="35">
        <v>0.54</v>
      </c>
      <c r="P48" s="35">
        <v>13.8</v>
      </c>
      <c r="Q48" s="35">
        <v>63.6</v>
      </c>
      <c r="R48" s="35">
        <v>15</v>
      </c>
      <c r="S48" s="35">
        <v>1.86</v>
      </c>
    </row>
    <row r="49" spans="1:19" ht="15" customHeight="1" x14ac:dyDescent="0.2">
      <c r="A49" s="10" t="s">
        <v>44</v>
      </c>
      <c r="B49" s="100">
        <v>156</v>
      </c>
      <c r="C49" s="9">
        <v>90</v>
      </c>
      <c r="D49" s="90">
        <f t="shared" si="0"/>
        <v>14.04</v>
      </c>
      <c r="E49" s="6"/>
      <c r="F49" s="90">
        <v>41</v>
      </c>
      <c r="G49" s="8">
        <f t="shared" ref="G49" si="10">C49*F49/1000</f>
        <v>3.69</v>
      </c>
      <c r="H49" s="4"/>
      <c r="I49" s="6"/>
      <c r="J49" s="4"/>
      <c r="K49" s="6"/>
      <c r="L49" s="6"/>
      <c r="M49" s="6"/>
      <c r="N49" s="6"/>
      <c r="O49" s="6"/>
      <c r="P49" s="6"/>
      <c r="Q49" s="6"/>
      <c r="R49" s="6"/>
      <c r="S49" s="6"/>
    </row>
    <row r="50" spans="1:19" s="36" customFormat="1" ht="22.5" customHeight="1" x14ac:dyDescent="0.2">
      <c r="A50" s="163"/>
      <c r="B50" s="164"/>
      <c r="C50" s="179"/>
      <c r="D50" s="166"/>
      <c r="E50" s="167"/>
      <c r="F50" s="188"/>
      <c r="G50" s="167"/>
      <c r="H50" s="23">
        <f t="shared" ref="H50:S50" si="11">SUM(H20:H49)</f>
        <v>36.32</v>
      </c>
      <c r="I50" s="23">
        <f t="shared" si="11"/>
        <v>37.049999999999997</v>
      </c>
      <c r="J50" s="23">
        <f t="shared" si="11"/>
        <v>198.75</v>
      </c>
      <c r="K50" s="23">
        <f t="shared" si="11"/>
        <v>859.6</v>
      </c>
      <c r="L50" s="23">
        <f t="shared" si="11"/>
        <v>0.57000000000000006</v>
      </c>
      <c r="M50" s="23">
        <f t="shared" si="11"/>
        <v>67.2</v>
      </c>
      <c r="N50" s="23">
        <f t="shared" si="11"/>
        <v>31.7</v>
      </c>
      <c r="O50" s="23">
        <f t="shared" si="11"/>
        <v>2.19</v>
      </c>
      <c r="P50" s="23">
        <f t="shared" si="11"/>
        <v>253.39000000000001</v>
      </c>
      <c r="Q50" s="23">
        <f t="shared" si="11"/>
        <v>525.83000000000004</v>
      </c>
      <c r="R50" s="23">
        <f t="shared" si="11"/>
        <v>174.97</v>
      </c>
      <c r="S50" s="23">
        <f t="shared" si="11"/>
        <v>11.629999999999999</v>
      </c>
    </row>
    <row r="51" spans="1:19" x14ac:dyDescent="0.2">
      <c r="A51" s="58"/>
      <c r="B51" s="58"/>
      <c r="C51" s="58"/>
      <c r="D51" s="58"/>
      <c r="E51" s="58"/>
      <c r="F51" s="224" t="s">
        <v>47</v>
      </c>
      <c r="G51" s="50">
        <f>E53*E54</f>
        <v>11336.465399999999</v>
      </c>
      <c r="H51" s="155">
        <f t="shared" ref="H51:S51" si="12">H18+H50</f>
        <v>55.7</v>
      </c>
      <c r="I51" s="155">
        <f t="shared" si="12"/>
        <v>51.72</v>
      </c>
      <c r="J51" s="155">
        <f t="shared" si="12"/>
        <v>283.14</v>
      </c>
      <c r="K51" s="155">
        <f t="shared" si="12"/>
        <v>1611.6</v>
      </c>
      <c r="L51" s="155">
        <f t="shared" si="12"/>
        <v>0.8</v>
      </c>
      <c r="M51" s="155">
        <f t="shared" si="12"/>
        <v>150.5</v>
      </c>
      <c r="N51" s="155">
        <f t="shared" si="12"/>
        <v>163.69999999999999</v>
      </c>
      <c r="O51" s="155">
        <f t="shared" si="12"/>
        <v>3.02</v>
      </c>
      <c r="P51" s="155">
        <f t="shared" si="12"/>
        <v>911.09</v>
      </c>
      <c r="Q51" s="155">
        <f t="shared" si="12"/>
        <v>1030.45</v>
      </c>
      <c r="R51" s="155">
        <f t="shared" si="12"/>
        <v>263.13</v>
      </c>
      <c r="S51" s="155">
        <f t="shared" si="12"/>
        <v>13.059999999999999</v>
      </c>
    </row>
    <row r="53" spans="1:19" x14ac:dyDescent="0.2">
      <c r="A53" s="2" t="s">
        <v>48</v>
      </c>
      <c r="E53" s="177">
        <v>156</v>
      </c>
      <c r="F53" s="2" t="s">
        <v>49</v>
      </c>
    </row>
    <row r="54" spans="1:19" ht="32.25" customHeight="1" x14ac:dyDescent="0.2">
      <c r="A54" s="2" t="s">
        <v>50</v>
      </c>
      <c r="E54" s="176">
        <f>SUM(G9+G14+G16+G20+G26+G32+G44+G48)</f>
        <v>72.66964999999999</v>
      </c>
      <c r="F54" s="2" t="s">
        <v>51</v>
      </c>
    </row>
    <row r="56" spans="1:19" ht="57" customHeight="1" x14ac:dyDescent="0.2">
      <c r="A56" s="2" t="s">
        <v>271</v>
      </c>
      <c r="B56" s="3" t="s">
        <v>272</v>
      </c>
      <c r="E56" s="2" t="s">
        <v>52</v>
      </c>
      <c r="H56" s="3"/>
      <c r="I56" s="2" t="s">
        <v>53</v>
      </c>
    </row>
  </sheetData>
  <mergeCells count="7">
    <mergeCell ref="A1:B1"/>
    <mergeCell ref="A2:B2"/>
    <mergeCell ref="A3:B3"/>
    <mergeCell ref="H3:K3"/>
    <mergeCell ref="A4:B4"/>
    <mergeCell ref="C4:G5"/>
    <mergeCell ref="H5:K5"/>
  </mergeCells>
  <pageMargins left="0.78740157480314965" right="0.39370078740157483" top="0.39370078740157483" bottom="0.39370078740157483" header="0.31496062992125984" footer="0.31496062992125984"/>
  <pageSetup paperSize="9" scale="44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42</vt:i4>
      </vt:variant>
      <vt:variant>
        <vt:lpstr>Именованные диапазоны</vt:lpstr>
      </vt:variant>
      <vt:variant>
        <vt:i4>80</vt:i4>
      </vt:variant>
    </vt:vector>
  </HeadingPairs>
  <TitlesOfParts>
    <vt:vector size="122" baseType="lpstr">
      <vt:lpstr>Тит.лист</vt:lpstr>
      <vt:lpstr>1</vt:lpstr>
      <vt:lpstr>1 (2)</vt:lpstr>
      <vt:lpstr>2</vt:lpstr>
      <vt:lpstr>2 (2)</vt:lpstr>
      <vt:lpstr>3</vt:lpstr>
      <vt:lpstr>3 (2)</vt:lpstr>
      <vt:lpstr>4</vt:lpstr>
      <vt:lpstr>4 (2)</vt:lpstr>
      <vt:lpstr>5</vt:lpstr>
      <vt:lpstr>5 (2)</vt:lpstr>
      <vt:lpstr>6</vt:lpstr>
      <vt:lpstr>6 (2)</vt:lpstr>
      <vt:lpstr>7</vt:lpstr>
      <vt:lpstr>7 (2)</vt:lpstr>
      <vt:lpstr>8</vt:lpstr>
      <vt:lpstr>8 (2)</vt:lpstr>
      <vt:lpstr>9</vt:lpstr>
      <vt:lpstr>9 (2)</vt:lpstr>
      <vt:lpstr>10</vt:lpstr>
      <vt:lpstr>10 (2)</vt:lpstr>
      <vt:lpstr>11</vt:lpstr>
      <vt:lpstr>11в</vt:lpstr>
      <vt:lpstr>12</vt:lpstr>
      <vt:lpstr>12 (в)</vt:lpstr>
      <vt:lpstr>13</vt:lpstr>
      <vt:lpstr>13 (в)</vt:lpstr>
      <vt:lpstr>14</vt:lpstr>
      <vt:lpstr>14 (в)</vt:lpstr>
      <vt:lpstr>15</vt:lpstr>
      <vt:lpstr>15 (в)</vt:lpstr>
      <vt:lpstr>16</vt:lpstr>
      <vt:lpstr>16 (в)</vt:lpstr>
      <vt:lpstr>17</vt:lpstr>
      <vt:lpstr>17 (в)</vt:lpstr>
      <vt:lpstr>18</vt:lpstr>
      <vt:lpstr>18 (в)</vt:lpstr>
      <vt:lpstr>19</vt:lpstr>
      <vt:lpstr>19 (в)</vt:lpstr>
      <vt:lpstr>20</vt:lpstr>
      <vt:lpstr>20 (в)</vt:lpstr>
      <vt:lpstr>Лист1</vt:lpstr>
      <vt:lpstr>'1'!Заголовки_для_печати</vt:lpstr>
      <vt:lpstr>'1 (2)'!Заголовки_для_печати</vt:lpstr>
      <vt:lpstr>'10'!Заголовки_для_печати</vt:lpstr>
      <vt:lpstr>'10 (2)'!Заголовки_для_печати</vt:lpstr>
      <vt:lpstr>'11'!Заголовки_для_печати</vt:lpstr>
      <vt:lpstr>'11в'!Заголовки_для_печати</vt:lpstr>
      <vt:lpstr>'12'!Заголовки_для_печати</vt:lpstr>
      <vt:lpstr>'12 (в)'!Заголовки_для_печати</vt:lpstr>
      <vt:lpstr>'13'!Заголовки_для_печати</vt:lpstr>
      <vt:lpstr>'13 (в)'!Заголовки_для_печати</vt:lpstr>
      <vt:lpstr>'14'!Заголовки_для_печати</vt:lpstr>
      <vt:lpstr>'14 (в)'!Заголовки_для_печати</vt:lpstr>
      <vt:lpstr>'15'!Заголовки_для_печати</vt:lpstr>
      <vt:lpstr>'15 (в)'!Заголовки_для_печати</vt:lpstr>
      <vt:lpstr>'16'!Заголовки_для_печати</vt:lpstr>
      <vt:lpstr>'16 (в)'!Заголовки_для_печати</vt:lpstr>
      <vt:lpstr>'17'!Заголовки_для_печати</vt:lpstr>
      <vt:lpstr>'17 (в)'!Заголовки_для_печати</vt:lpstr>
      <vt:lpstr>'18'!Заголовки_для_печати</vt:lpstr>
      <vt:lpstr>'18 (в)'!Заголовки_для_печати</vt:lpstr>
      <vt:lpstr>'19'!Заголовки_для_печати</vt:lpstr>
      <vt:lpstr>'19 (в)'!Заголовки_для_печати</vt:lpstr>
      <vt:lpstr>'2'!Заголовки_для_печати</vt:lpstr>
      <vt:lpstr>'2 (2)'!Заголовки_для_печати</vt:lpstr>
      <vt:lpstr>'20'!Заголовки_для_печати</vt:lpstr>
      <vt:lpstr>'20 (в)'!Заголовки_для_печати</vt:lpstr>
      <vt:lpstr>'3'!Заголовки_для_печати</vt:lpstr>
      <vt:lpstr>'3 (2)'!Заголовки_для_печати</vt:lpstr>
      <vt:lpstr>'4'!Заголовки_для_печати</vt:lpstr>
      <vt:lpstr>'4 (2)'!Заголовки_для_печати</vt:lpstr>
      <vt:lpstr>'5'!Заголовки_для_печати</vt:lpstr>
      <vt:lpstr>'5 (2)'!Заголовки_для_печати</vt:lpstr>
      <vt:lpstr>'6'!Заголовки_для_печати</vt:lpstr>
      <vt:lpstr>'6 (2)'!Заголовки_для_печати</vt:lpstr>
      <vt:lpstr>'7'!Заголовки_для_печати</vt:lpstr>
      <vt:lpstr>'7 (2)'!Заголовки_для_печати</vt:lpstr>
      <vt:lpstr>'8'!Заголовки_для_печати</vt:lpstr>
      <vt:lpstr>'8 (2)'!Заголовки_для_печати</vt:lpstr>
      <vt:lpstr>'9'!Заголовки_для_печати</vt:lpstr>
      <vt:lpstr>'9 (2)'!Заголовки_для_печати</vt:lpstr>
      <vt:lpstr>'1'!Область_печати</vt:lpstr>
      <vt:lpstr>'1 (2)'!Область_печати</vt:lpstr>
      <vt:lpstr>'10'!Область_печати</vt:lpstr>
      <vt:lpstr>'10 (2)'!Область_печати</vt:lpstr>
      <vt:lpstr>'11'!Область_печати</vt:lpstr>
      <vt:lpstr>'11в'!Область_печати</vt:lpstr>
      <vt:lpstr>'12'!Область_печати</vt:lpstr>
      <vt:lpstr>'12 (в)'!Область_печати</vt:lpstr>
      <vt:lpstr>'13'!Область_печати</vt:lpstr>
      <vt:lpstr>'13 (в)'!Область_печати</vt:lpstr>
      <vt:lpstr>'14'!Область_печати</vt:lpstr>
      <vt:lpstr>'14 (в)'!Область_печати</vt:lpstr>
      <vt:lpstr>'15'!Область_печати</vt:lpstr>
      <vt:lpstr>'15 (в)'!Область_печати</vt:lpstr>
      <vt:lpstr>'16'!Область_печати</vt:lpstr>
      <vt:lpstr>'16 (в)'!Область_печати</vt:lpstr>
      <vt:lpstr>'17'!Область_печати</vt:lpstr>
      <vt:lpstr>'17 (в)'!Область_печати</vt:lpstr>
      <vt:lpstr>'18'!Область_печати</vt:lpstr>
      <vt:lpstr>'18 (в)'!Область_печати</vt:lpstr>
      <vt:lpstr>'19'!Область_печати</vt:lpstr>
      <vt:lpstr>'19 (в)'!Область_печати</vt:lpstr>
      <vt:lpstr>'2'!Область_печати</vt:lpstr>
      <vt:lpstr>'2 (2)'!Область_печати</vt:lpstr>
      <vt:lpstr>'20'!Область_печати</vt:lpstr>
      <vt:lpstr>'20 (в)'!Область_печати</vt:lpstr>
      <vt:lpstr>'3'!Область_печати</vt:lpstr>
      <vt:lpstr>'3 (2)'!Область_печати</vt:lpstr>
      <vt:lpstr>'4'!Область_печати</vt:lpstr>
      <vt:lpstr>'4 (2)'!Область_печати</vt:lpstr>
      <vt:lpstr>'5'!Область_печати</vt:lpstr>
      <vt:lpstr>'5 (2)'!Область_печати</vt:lpstr>
      <vt:lpstr>'6'!Область_печати</vt:lpstr>
      <vt:lpstr>'6 (2)'!Область_печати</vt:lpstr>
      <vt:lpstr>'7'!Область_печати</vt:lpstr>
      <vt:lpstr>'7 (2)'!Область_печати</vt:lpstr>
      <vt:lpstr>'8'!Область_печати</vt:lpstr>
      <vt:lpstr>'8 (2)'!Область_печати</vt:lpstr>
      <vt:lpstr>'9'!Область_печати</vt:lpstr>
      <vt:lpstr>'9 (2)'!Область_печати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Главный бухгалтер</dc:creator>
  <cp:lastModifiedBy>Admin</cp:lastModifiedBy>
  <cp:lastPrinted>2021-09-06T03:59:42Z</cp:lastPrinted>
  <dcterms:created xsi:type="dcterms:W3CDTF">2015-09-15T08:42:15Z</dcterms:created>
  <dcterms:modified xsi:type="dcterms:W3CDTF">2022-09-12T12:54:06Z</dcterms:modified>
</cp:coreProperties>
</file>